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D:\Usuarios\samc\Desktop\Meus Documentos\Trabalho\SLIC\PAD 2020 - 9616\"/>
    </mc:Choice>
  </mc:AlternateContent>
  <bookViews>
    <workbookView xWindow="0" yWindow="0" windowWidth="20490" windowHeight="7755" tabRatio="833"/>
  </bookViews>
  <sheets>
    <sheet name="VALOR DO POSTO - LICITANTE" sheetId="34" r:id="rId1"/>
    <sheet name="ENCARGOS SOCIAIS - LICITANTE" sheetId="36" r:id="rId2"/>
    <sheet name="CITL - LICITANTE" sheetId="33" r:id="rId3"/>
    <sheet name="Item 1 - he 50%" sheetId="24" state="hidden" r:id="rId4"/>
    <sheet name="item 1 - he 100%" sheetId="23" state="hidden" r:id="rId5"/>
    <sheet name="HORA EXTRA - LICITANTE" sheetId="38" r:id="rId6"/>
    <sheet name="INSUMO - LICITANTE" sheetId="37" r:id="rId7"/>
    <sheet name="Item 2 - he 50%" sheetId="29" state="hidden" r:id="rId8"/>
    <sheet name="item 2 - he 100%" sheetId="30" state="hidden" r:id="rId9"/>
  </sheets>
  <definedNames>
    <definedName name="_xlnm.Print_Area" localSheetId="2">'CITL - LICITANTE'!$A$1:$B$23</definedName>
    <definedName name="_xlnm.Print_Area" localSheetId="1">'ENCARGOS SOCIAIS - LICITANTE'!$A$1:$D$70</definedName>
    <definedName name="_xlnm.Print_Area" localSheetId="5">'HORA EXTRA - LICITANTE'!$A$1:$I$44</definedName>
    <definedName name="_xlnm.Print_Area" localSheetId="6">'INSUMO - LICITANTE'!$A$1:$B$12</definedName>
    <definedName name="_xlnm.Print_Area" localSheetId="0">'VALOR DO POSTO - LICITANTE'!$A$1:$Q$36</definedName>
    <definedName name="_xlnm.Print_Titles" localSheetId="1">'ENCARGOS SOCIAIS - LICITANTE'!$1:$4</definedName>
  </definedNames>
  <calcPr calcId="152511"/>
</workbook>
</file>

<file path=xl/calcChain.xml><?xml version="1.0" encoding="utf-8"?>
<calcChain xmlns="http://schemas.openxmlformats.org/spreadsheetml/2006/main">
  <c r="H16" i="34" l="1"/>
  <c r="H15" i="34"/>
  <c r="B25" i="34" l="1"/>
  <c r="B24" i="34"/>
  <c r="M16" i="34" l="1"/>
  <c r="M15" i="34"/>
  <c r="L16" i="34"/>
  <c r="L15" i="34"/>
  <c r="B46" i="36" l="1"/>
  <c r="B43" i="36"/>
  <c r="C32" i="38" l="1"/>
  <c r="C31" i="38"/>
  <c r="C27" i="38"/>
  <c r="C26" i="38"/>
  <c r="C22" i="38"/>
  <c r="C21" i="38"/>
  <c r="C36" i="38" l="1"/>
  <c r="G36" i="38"/>
  <c r="C17" i="38"/>
  <c r="C16" i="38"/>
  <c r="I11" i="38"/>
  <c r="I10" i="38"/>
  <c r="B12" i="38"/>
  <c r="B11" i="38"/>
  <c r="A6" i="38" l="1"/>
  <c r="A5" i="38"/>
  <c r="A2" i="38"/>
  <c r="A3" i="38"/>
  <c r="A1" i="38"/>
  <c r="G37" i="38"/>
  <c r="C37" i="38"/>
  <c r="D32" i="38"/>
  <c r="D31" i="38"/>
  <c r="D27" i="38"/>
  <c r="D26" i="38"/>
  <c r="B26" i="38"/>
  <c r="D22" i="38"/>
  <c r="D21" i="38"/>
  <c r="D17" i="38"/>
  <c r="B17" i="38"/>
  <c r="D16" i="38"/>
  <c r="B16" i="38"/>
  <c r="B32" i="38"/>
  <c r="B31" i="38"/>
  <c r="C38" i="38" l="1"/>
  <c r="E27" i="38"/>
  <c r="E17" i="38"/>
  <c r="E32" i="38"/>
  <c r="E16" i="38"/>
  <c r="E26" i="38"/>
  <c r="E31" i="38"/>
  <c r="B38" i="38"/>
  <c r="B21" i="38"/>
  <c r="B22" i="38"/>
  <c r="B37" i="38"/>
  <c r="B27" i="38"/>
  <c r="E21" i="38"/>
  <c r="E22" i="38"/>
  <c r="G38" i="38"/>
  <c r="A2" i="37" l="1"/>
  <c r="A1" i="37" l="1"/>
  <c r="A3" i="37"/>
  <c r="A5" i="37"/>
  <c r="A6" i="37"/>
  <c r="J15" i="34" l="1"/>
  <c r="F15" i="34" l="1"/>
  <c r="K15" i="34"/>
  <c r="N15" i="34" l="1"/>
  <c r="K16" i="34"/>
  <c r="F16" i="34"/>
  <c r="J16" i="34"/>
  <c r="N16" i="34" l="1"/>
  <c r="A6" i="33"/>
  <c r="A5" i="33"/>
  <c r="A6" i="36"/>
  <c r="A5" i="36"/>
  <c r="A1" i="33" l="1"/>
  <c r="A2" i="33"/>
  <c r="A3" i="33"/>
  <c r="B18" i="33"/>
  <c r="A3" i="36"/>
  <c r="A2" i="36"/>
  <c r="A1" i="36"/>
  <c r="B57" i="36"/>
  <c r="B42" i="36"/>
  <c r="B29" i="36"/>
  <c r="B23" i="36"/>
  <c r="P13" i="34" l="1"/>
  <c r="D36" i="38"/>
  <c r="H20" i="38"/>
  <c r="H25" i="38"/>
  <c r="H30" i="38"/>
  <c r="H36" i="38"/>
  <c r="H15" i="38"/>
  <c r="B45" i="36"/>
  <c r="B48" i="36" s="1"/>
  <c r="B66" i="36" s="1"/>
  <c r="F25" i="38"/>
  <c r="F30" i="38"/>
  <c r="F15" i="38"/>
  <c r="F20" i="38"/>
  <c r="B30" i="36"/>
  <c r="B31" i="36" s="1"/>
  <c r="B64" i="36" s="1"/>
  <c r="B36" i="36"/>
  <c r="B37" i="36" s="1"/>
  <c r="B65" i="36" s="1"/>
  <c r="B63" i="36"/>
  <c r="B58" i="36"/>
  <c r="B59" i="36" s="1"/>
  <c r="B67" i="36" s="1"/>
  <c r="D37" i="38" l="1"/>
  <c r="E37" i="38" s="1"/>
  <c r="D38" i="38"/>
  <c r="E38" i="38" s="1"/>
  <c r="H37" i="38"/>
  <c r="I37" i="38" s="1"/>
  <c r="H38" i="38"/>
  <c r="I38" i="38" s="1"/>
  <c r="F22" i="38"/>
  <c r="G22" i="38" s="1"/>
  <c r="H22" i="38" s="1"/>
  <c r="I22" i="38" s="1"/>
  <c r="F21" i="38"/>
  <c r="G21" i="38" s="1"/>
  <c r="H21" i="38" s="1"/>
  <c r="I21" i="38" s="1"/>
  <c r="F26" i="38"/>
  <c r="G26" i="38" s="1"/>
  <c r="H26" i="38" s="1"/>
  <c r="I26" i="38" s="1"/>
  <c r="F27" i="38"/>
  <c r="G27" i="38" s="1"/>
  <c r="H27" i="38" s="1"/>
  <c r="I27" i="38" s="1"/>
  <c r="F32" i="38"/>
  <c r="G32" i="38" s="1"/>
  <c r="H32" i="38" s="1"/>
  <c r="I32" i="38" s="1"/>
  <c r="F31" i="38"/>
  <c r="G31" i="38" s="1"/>
  <c r="H31" i="38" s="1"/>
  <c r="I31" i="38" s="1"/>
  <c r="F17" i="38"/>
  <c r="G17" i="38" s="1"/>
  <c r="H17" i="38" s="1"/>
  <c r="I17" i="38" s="1"/>
  <c r="F16" i="38"/>
  <c r="G16" i="38" s="1"/>
  <c r="H16" i="38" s="1"/>
  <c r="I16" i="38" s="1"/>
  <c r="B68" i="36"/>
  <c r="D13" i="34" s="1"/>
  <c r="D15" i="34" s="1"/>
  <c r="D16" i="34" l="1"/>
  <c r="E16" i="34" s="1"/>
  <c r="O16" i="34" s="1"/>
  <c r="P16" i="34" l="1"/>
  <c r="E15" i="34" l="1"/>
  <c r="B117" i="30" l="1"/>
  <c r="B116" i="30"/>
  <c r="B115" i="30"/>
  <c r="B114" i="30"/>
  <c r="B113" i="30"/>
  <c r="B106" i="30"/>
  <c r="B101" i="30"/>
  <c r="B100" i="30"/>
  <c r="B99" i="30"/>
  <c r="B98" i="30"/>
  <c r="B72" i="30"/>
  <c r="B60" i="30"/>
  <c r="B57" i="30"/>
  <c r="B59" i="30" s="1"/>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s="1"/>
  <c r="B54" i="29"/>
  <c r="B47" i="29"/>
  <c r="B39" i="29"/>
  <c r="B38" i="29"/>
  <c r="B32" i="29"/>
  <c r="B31" i="29"/>
  <c r="B30" i="29"/>
  <c r="B29" i="29"/>
  <c r="B28" i="29"/>
  <c r="B27" i="29"/>
  <c r="B26" i="29"/>
  <c r="B25" i="29"/>
  <c r="B24" i="29"/>
  <c r="B10" i="29"/>
  <c r="A8" i="29"/>
  <c r="B4" i="29"/>
  <c r="B118" i="30"/>
  <c r="B10" i="24"/>
  <c r="A8" i="24"/>
  <c r="B4" i="24"/>
  <c r="B4" i="23"/>
  <c r="B40" i="30" l="1"/>
  <c r="B40" i="29"/>
  <c r="D15" i="30"/>
  <c r="D15" i="29"/>
  <c r="B55" i="29"/>
  <c r="B56" i="29"/>
  <c r="B33" i="29"/>
  <c r="B33" i="30"/>
  <c r="B73" i="30" s="1"/>
  <c r="B74" i="30" s="1"/>
  <c r="B84" i="30" s="1"/>
  <c r="B55" i="30"/>
  <c r="B56" i="30"/>
  <c r="B102" i="30"/>
  <c r="B102" i="29"/>
  <c r="B118" i="29"/>
  <c r="B41" i="29" l="1"/>
  <c r="B42" i="29" s="1"/>
  <c r="B81" i="29" s="1"/>
  <c r="B73" i="29"/>
  <c r="B74" i="29" s="1"/>
  <c r="B84" i="29" s="1"/>
  <c r="B80" i="29"/>
  <c r="B58" i="29"/>
  <c r="B61" i="29" s="1"/>
  <c r="B83" i="29" s="1"/>
  <c r="B80" i="30"/>
  <c r="B58" i="30"/>
  <c r="B61" i="30" s="1"/>
  <c r="B83" i="30" s="1"/>
  <c r="B41" i="30"/>
  <c r="B42" i="30" s="1"/>
  <c r="B81" i="30" s="1"/>
  <c r="B48" i="30"/>
  <c r="B49" i="30" s="1"/>
  <c r="B82" i="30" s="1"/>
  <c r="B48" i="29"/>
  <c r="B49" i="29" s="1"/>
  <c r="B82" i="29" s="1"/>
  <c r="D16" i="29"/>
  <c r="D17" i="29" s="1"/>
  <c r="D16" i="30"/>
  <c r="B85" i="29" l="1"/>
  <c r="D71" i="29"/>
  <c r="C71" i="29" s="1"/>
  <c r="D69" i="29"/>
  <c r="C69" i="29" s="1"/>
  <c r="D67" i="29"/>
  <c r="C67" i="29" s="1"/>
  <c r="D57" i="29"/>
  <c r="D29" i="29"/>
  <c r="C29" i="29" s="1"/>
  <c r="D25" i="29"/>
  <c r="C25" i="29" s="1"/>
  <c r="D58" i="29"/>
  <c r="C58" i="29" s="1"/>
  <c r="D54" i="29"/>
  <c r="D38" i="29"/>
  <c r="D30" i="29"/>
  <c r="C30" i="29" s="1"/>
  <c r="D26" i="29"/>
  <c r="C26" i="29" s="1"/>
  <c r="D73" i="29"/>
  <c r="C73" i="29" s="1"/>
  <c r="D70" i="29"/>
  <c r="C70" i="29" s="1"/>
  <c r="D68" i="29"/>
  <c r="C68" i="29" s="1"/>
  <c r="D66" i="29"/>
  <c r="D55" i="29"/>
  <c r="C55" i="29" s="1"/>
  <c r="D47" i="29"/>
  <c r="D39" i="29"/>
  <c r="C39" i="29" s="1"/>
  <c r="D31" i="29"/>
  <c r="C31" i="29" s="1"/>
  <c r="D27" i="29"/>
  <c r="C27" i="29" s="1"/>
  <c r="D60" i="29"/>
  <c r="C60" i="29" s="1"/>
  <c r="D32" i="29"/>
  <c r="C32" i="29" s="1"/>
  <c r="D24" i="29"/>
  <c r="D28" i="29"/>
  <c r="C28" i="29" s="1"/>
  <c r="C15" i="29"/>
  <c r="D17" i="30"/>
  <c r="C16" i="30" s="1"/>
  <c r="C16" i="29"/>
  <c r="B85" i="30"/>
  <c r="C54" i="29" l="1"/>
  <c r="D56" i="29"/>
  <c r="C56" i="29" s="1"/>
  <c r="C57" i="29"/>
  <c r="D59" i="29"/>
  <c r="C59" i="29" s="1"/>
  <c r="D33" i="29"/>
  <c r="D80" i="29" s="1"/>
  <c r="C24" i="29"/>
  <c r="C33" i="29" s="1"/>
  <c r="D72" i="29"/>
  <c r="D74" i="29" s="1"/>
  <c r="D84" i="29" s="1"/>
  <c r="C84" i="29" s="1"/>
  <c r="C66" i="29"/>
  <c r="C72" i="29" s="1"/>
  <c r="C74" i="29" s="1"/>
  <c r="D71" i="30"/>
  <c r="C71" i="30" s="1"/>
  <c r="D69" i="30"/>
  <c r="C69" i="30" s="1"/>
  <c r="D67" i="30"/>
  <c r="C67" i="30" s="1"/>
  <c r="D57" i="30"/>
  <c r="D29" i="30"/>
  <c r="C29" i="30" s="1"/>
  <c r="D25" i="30"/>
  <c r="C25" i="30" s="1"/>
  <c r="D58" i="30"/>
  <c r="C58" i="30" s="1"/>
  <c r="D54" i="30"/>
  <c r="D38" i="30"/>
  <c r="D30" i="30"/>
  <c r="C30" i="30" s="1"/>
  <c r="D26" i="30"/>
  <c r="C26" i="30" s="1"/>
  <c r="D73" i="30"/>
  <c r="C73" i="30" s="1"/>
  <c r="D70" i="30"/>
  <c r="C70" i="30" s="1"/>
  <c r="D68" i="30"/>
  <c r="C68" i="30" s="1"/>
  <c r="D66" i="30"/>
  <c r="D55" i="30"/>
  <c r="C55" i="30" s="1"/>
  <c r="D47" i="30"/>
  <c r="D39" i="30"/>
  <c r="C39" i="30" s="1"/>
  <c r="D31" i="30"/>
  <c r="C31" i="30" s="1"/>
  <c r="D27" i="30"/>
  <c r="C27" i="30" s="1"/>
  <c r="D60" i="30"/>
  <c r="C60" i="30" s="1"/>
  <c r="D32" i="30"/>
  <c r="C32" i="30" s="1"/>
  <c r="D24" i="30"/>
  <c r="D28" i="30"/>
  <c r="C28" i="30" s="1"/>
  <c r="C15" i="30"/>
  <c r="D48" i="29"/>
  <c r="C48" i="29" s="1"/>
  <c r="C47" i="29"/>
  <c r="C38" i="29"/>
  <c r="C40" i="29" s="1"/>
  <c r="D40" i="29"/>
  <c r="C49" i="29" l="1"/>
  <c r="D49" i="29"/>
  <c r="D82" i="29" s="1"/>
  <c r="C82" i="29" s="1"/>
  <c r="C61" i="29"/>
  <c r="D48" i="30"/>
  <c r="C48" i="30" s="1"/>
  <c r="C47" i="30"/>
  <c r="C38" i="30"/>
  <c r="C40" i="30" s="1"/>
  <c r="D40" i="30"/>
  <c r="D61" i="29"/>
  <c r="D83" i="29" s="1"/>
  <c r="C83" i="29" s="1"/>
  <c r="D41" i="29"/>
  <c r="C41" i="29" s="1"/>
  <c r="C42" i="29" s="1"/>
  <c r="D33" i="30"/>
  <c r="D80" i="30" s="1"/>
  <c r="C24" i="30"/>
  <c r="C33" i="30" s="1"/>
  <c r="D72" i="30"/>
  <c r="D74" i="30" s="1"/>
  <c r="D84" i="30" s="1"/>
  <c r="C84" i="30" s="1"/>
  <c r="C66" i="30"/>
  <c r="C72" i="30" s="1"/>
  <c r="C74" i="30" s="1"/>
  <c r="C54" i="30"/>
  <c r="D56" i="30"/>
  <c r="C56" i="30" s="1"/>
  <c r="C57" i="30"/>
  <c r="D59" i="30"/>
  <c r="C59" i="30" s="1"/>
  <c r="C80" i="29"/>
  <c r="C61" i="30" l="1"/>
  <c r="D42" i="29"/>
  <c r="D81" i="29" s="1"/>
  <c r="C80" i="30"/>
  <c r="D41" i="30"/>
  <c r="C41" i="30" s="1"/>
  <c r="C42" i="30" s="1"/>
  <c r="D49" i="30"/>
  <c r="D82" i="30" s="1"/>
  <c r="C82" i="30" s="1"/>
  <c r="D61" i="30"/>
  <c r="D83" i="30" s="1"/>
  <c r="C83" i="30" s="1"/>
  <c r="C49" i="30"/>
  <c r="D42" i="30" l="1"/>
  <c r="D81" i="30" s="1"/>
  <c r="C81" i="30" s="1"/>
  <c r="C85" i="30" s="1"/>
  <c r="C81" i="29"/>
  <c r="C85" i="29" s="1"/>
  <c r="D85" i="29"/>
  <c r="D88" i="29" s="1"/>
  <c r="D85" i="30" l="1"/>
  <c r="D88" i="30" s="1"/>
  <c r="D99" i="30" s="1"/>
  <c r="D100" i="29"/>
  <c r="D101" i="29"/>
  <c r="D98" i="29"/>
  <c r="D99" i="29"/>
  <c r="D101" i="30" l="1"/>
  <c r="D100" i="30"/>
  <c r="D98" i="30"/>
  <c r="D102" i="29"/>
  <c r="D106" i="29" s="1"/>
  <c r="D107" i="29" s="1"/>
  <c r="D102" i="30" l="1"/>
  <c r="D106" i="30" s="1"/>
  <c r="D109" i="29"/>
  <c r="D107" i="30" l="1"/>
  <c r="B119" i="29"/>
  <c r="D114" i="29" l="1"/>
  <c r="D115" i="29"/>
  <c r="D116" i="29"/>
  <c r="D113" i="29"/>
  <c r="D117" i="29"/>
  <c r="D109" i="30"/>
  <c r="D118" i="29" l="1"/>
  <c r="B119" i="30"/>
  <c r="D114" i="30" l="1"/>
  <c r="D115" i="30"/>
  <c r="D116" i="30"/>
  <c r="D117" i="30"/>
  <c r="D113" i="30"/>
  <c r="D121" i="29"/>
  <c r="D123" i="29"/>
  <c r="D125" i="29" s="1"/>
  <c r="C121" i="29" l="1"/>
  <c r="D118" i="30"/>
  <c r="C88" i="29"/>
  <c r="C100" i="29"/>
  <c r="C99" i="29"/>
  <c r="C101" i="29"/>
  <c r="C98" i="29"/>
  <c r="C102" i="29"/>
  <c r="C106" i="29"/>
  <c r="C107" i="29"/>
  <c r="C114" i="29"/>
  <c r="C113" i="29"/>
  <c r="C117" i="29"/>
  <c r="C116" i="29"/>
  <c r="C115" i="29"/>
  <c r="C118" i="29" l="1"/>
  <c r="D121" i="30"/>
  <c r="D123" i="30"/>
  <c r="D125" i="30" s="1"/>
  <c r="C121" i="30" l="1"/>
  <c r="C88" i="30"/>
  <c r="C100" i="30"/>
  <c r="C98" i="30"/>
  <c r="C101" i="30"/>
  <c r="C99" i="30"/>
  <c r="C102" i="30"/>
  <c r="C106" i="30"/>
  <c r="C107" i="30"/>
  <c r="C115" i="30"/>
  <c r="C117" i="30"/>
  <c r="C116" i="30"/>
  <c r="C113" i="30"/>
  <c r="C114" i="30"/>
  <c r="C118" i="30" l="1"/>
  <c r="B117" i="23"/>
  <c r="B116" i="23"/>
  <c r="B115" i="23"/>
  <c r="B114" i="23"/>
  <c r="B113" i="23"/>
  <c r="B106" i="23"/>
  <c r="B101" i="23"/>
  <c r="B100" i="23"/>
  <c r="B99" i="23"/>
  <c r="B98" i="23"/>
  <c r="B72" i="23"/>
  <c r="B60" i="23"/>
  <c r="B57" i="23"/>
  <c r="B59" i="23" s="1"/>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s="1"/>
  <c r="B54" i="24"/>
  <c r="B56" i="24" s="1"/>
  <c r="B47" i="24"/>
  <c r="B39" i="24"/>
  <c r="B38" i="24"/>
  <c r="B32" i="24"/>
  <c r="B31" i="24"/>
  <c r="B30" i="24"/>
  <c r="B29" i="24"/>
  <c r="B28" i="24"/>
  <c r="B27" i="24"/>
  <c r="B26" i="24"/>
  <c r="B25" i="24"/>
  <c r="B24" i="24"/>
  <c r="B72" i="24"/>
  <c r="B118" i="23"/>
  <c r="B55" i="23" l="1"/>
  <c r="B118" i="24"/>
  <c r="D15" i="23"/>
  <c r="D16" i="23" s="1"/>
  <c r="D17" i="23" s="1"/>
  <c r="B33" i="23"/>
  <c r="B80" i="23" s="1"/>
  <c r="B102" i="23"/>
  <c r="B40" i="24"/>
  <c r="B33" i="24"/>
  <c r="B58" i="24" s="1"/>
  <c r="B55" i="24"/>
  <c r="B40" i="23"/>
  <c r="D15" i="24"/>
  <c r="D16" i="24" s="1"/>
  <c r="B102" i="24"/>
  <c r="B56" i="23"/>
  <c r="B41" i="23" l="1"/>
  <c r="B42" i="23" s="1"/>
  <c r="B81" i="23" s="1"/>
  <c r="B58" i="23"/>
  <c r="D58" i="23" s="1"/>
  <c r="C58" i="23" s="1"/>
  <c r="B61" i="24"/>
  <c r="B83" i="24" s="1"/>
  <c r="B80" i="24"/>
  <c r="B41" i="24"/>
  <c r="B42" i="24" s="1"/>
  <c r="B81" i="24" s="1"/>
  <c r="B48" i="23"/>
  <c r="B49" i="23" s="1"/>
  <c r="B82" i="23" s="1"/>
  <c r="B73" i="23"/>
  <c r="B74" i="23" s="1"/>
  <c r="B84" i="23" s="1"/>
  <c r="B61" i="23"/>
  <c r="B83" i="23" s="1"/>
  <c r="B73" i="24"/>
  <c r="B74" i="24" s="1"/>
  <c r="B84" i="24" s="1"/>
  <c r="B48" i="24"/>
  <c r="B49" i="24" s="1"/>
  <c r="B82" i="24" s="1"/>
  <c r="D28" i="23"/>
  <c r="C28" i="23" s="1"/>
  <c r="D60" i="23"/>
  <c r="C60" i="23" s="1"/>
  <c r="D67" i="23"/>
  <c r="C67" i="23" s="1"/>
  <c r="D24" i="23"/>
  <c r="D29" i="23"/>
  <c r="C29" i="23" s="1"/>
  <c r="D32" i="23"/>
  <c r="C32" i="23" s="1"/>
  <c r="D55" i="23"/>
  <c r="C55" i="23" s="1"/>
  <c r="D27" i="23"/>
  <c r="C27" i="23" s="1"/>
  <c r="D38" i="23"/>
  <c r="D30" i="23"/>
  <c r="C30" i="23" s="1"/>
  <c r="D25" i="23"/>
  <c r="C25" i="23" s="1"/>
  <c r="D68" i="23"/>
  <c r="C68" i="23" s="1"/>
  <c r="D39" i="23"/>
  <c r="C39" i="23" s="1"/>
  <c r="D47" i="23"/>
  <c r="D66" i="23"/>
  <c r="D57" i="23"/>
  <c r="D26" i="23"/>
  <c r="C26" i="23" s="1"/>
  <c r="D69" i="23"/>
  <c r="C69" i="23" s="1"/>
  <c r="D54" i="23"/>
  <c r="D31" i="23"/>
  <c r="C31" i="23" s="1"/>
  <c r="D70" i="23"/>
  <c r="C70" i="23" s="1"/>
  <c r="D71" i="23"/>
  <c r="C71" i="23" s="1"/>
  <c r="C16" i="23"/>
  <c r="C15" i="23"/>
  <c r="D17" i="24"/>
  <c r="D73" i="23" l="1"/>
  <c r="C73" i="23" s="1"/>
  <c r="B85" i="24"/>
  <c r="B85" i="23"/>
  <c r="C54" i="23"/>
  <c r="D56" i="23"/>
  <c r="C56" i="23" s="1"/>
  <c r="C66" i="23"/>
  <c r="C72" i="23" s="1"/>
  <c r="D72" i="23"/>
  <c r="C24" i="23"/>
  <c r="C33" i="23" s="1"/>
  <c r="D33" i="23"/>
  <c r="D80" i="23" s="1"/>
  <c r="D25" i="24"/>
  <c r="C25" i="24" s="1"/>
  <c r="D29" i="24"/>
  <c r="C29" i="24" s="1"/>
  <c r="D57" i="24"/>
  <c r="D69" i="24"/>
  <c r="C69" i="24" s="1"/>
  <c r="D30" i="24"/>
  <c r="C30" i="24" s="1"/>
  <c r="D55" i="24"/>
  <c r="C55" i="24" s="1"/>
  <c r="D26" i="24"/>
  <c r="C26" i="24" s="1"/>
  <c r="D27" i="24"/>
  <c r="C27" i="24" s="1"/>
  <c r="D28" i="24"/>
  <c r="C28" i="24" s="1"/>
  <c r="D32" i="24"/>
  <c r="C32" i="24" s="1"/>
  <c r="D70" i="24"/>
  <c r="C70" i="24" s="1"/>
  <c r="D73" i="24"/>
  <c r="C73" i="24" s="1"/>
  <c r="D68" i="24"/>
  <c r="C68" i="24" s="1"/>
  <c r="D24" i="24"/>
  <c r="D60" i="24"/>
  <c r="C60" i="24" s="1"/>
  <c r="D54" i="24"/>
  <c r="D66" i="24"/>
  <c r="D71" i="24"/>
  <c r="C71" i="24" s="1"/>
  <c r="D31" i="24"/>
  <c r="C31" i="24" s="1"/>
  <c r="D58" i="24"/>
  <c r="C58" i="24" s="1"/>
  <c r="D47" i="24"/>
  <c r="D39" i="24"/>
  <c r="C39" i="24" s="1"/>
  <c r="D38" i="24"/>
  <c r="D67" i="24"/>
  <c r="C67" i="24" s="1"/>
  <c r="C15" i="24"/>
  <c r="C57" i="23"/>
  <c r="D59" i="23"/>
  <c r="C59" i="23" s="1"/>
  <c r="C38" i="23"/>
  <c r="C40" i="23" s="1"/>
  <c r="D40" i="23"/>
  <c r="C16" i="24"/>
  <c r="D48" i="23"/>
  <c r="C48" i="23" s="1"/>
  <c r="C47" i="23"/>
  <c r="D74" i="23" l="1"/>
  <c r="D84" i="23" s="1"/>
  <c r="C84" i="23" s="1"/>
  <c r="C74" i="23"/>
  <c r="D49" i="23"/>
  <c r="D82" i="23" s="1"/>
  <c r="C82" i="23" s="1"/>
  <c r="C49" i="23"/>
  <c r="D41" i="23"/>
  <c r="C41" i="23" s="1"/>
  <c r="C42" i="23" s="1"/>
  <c r="D48" i="24"/>
  <c r="C48" i="24" s="1"/>
  <c r="C47" i="24"/>
  <c r="C80" i="23"/>
  <c r="D33" i="24"/>
  <c r="D80" i="24" s="1"/>
  <c r="C24" i="24"/>
  <c r="C33" i="24" s="1"/>
  <c r="D59" i="24"/>
  <c r="C59" i="24" s="1"/>
  <c r="C57" i="24"/>
  <c r="D61" i="23"/>
  <c r="D83" i="23" s="1"/>
  <c r="C83" i="23" s="1"/>
  <c r="C54" i="24"/>
  <c r="D56" i="24"/>
  <c r="C56" i="24" s="1"/>
  <c r="C66" i="24"/>
  <c r="C72" i="24" s="1"/>
  <c r="C74" i="24" s="1"/>
  <c r="D72" i="24"/>
  <c r="D74" i="24" s="1"/>
  <c r="D84" i="24" s="1"/>
  <c r="C84" i="24" s="1"/>
  <c r="D40" i="24"/>
  <c r="C38" i="24"/>
  <c r="C40" i="24" s="1"/>
  <c r="C61" i="23"/>
  <c r="D42" i="23" l="1"/>
  <c r="D81" i="23" s="1"/>
  <c r="C81" i="23" s="1"/>
  <c r="C85" i="23" s="1"/>
  <c r="D49" i="24"/>
  <c r="D82" i="24" s="1"/>
  <c r="C82" i="24" s="1"/>
  <c r="C49" i="24"/>
  <c r="C80" i="24"/>
  <c r="D61" i="24"/>
  <c r="D83" i="24" s="1"/>
  <c r="C83" i="24" s="1"/>
  <c r="D41" i="24"/>
  <c r="C41" i="24" s="1"/>
  <c r="C42" i="24" s="1"/>
  <c r="C61" i="24"/>
  <c r="D85" i="23" l="1"/>
  <c r="D88" i="23" s="1"/>
  <c r="D100" i="23" s="1"/>
  <c r="D42" i="24"/>
  <c r="D81" i="24" s="1"/>
  <c r="C81" i="24" s="1"/>
  <c r="C85" i="24" s="1"/>
  <c r="D101" i="23" l="1"/>
  <c r="D98" i="23"/>
  <c r="D99" i="23"/>
  <c r="D85" i="24"/>
  <c r="D88" i="24" s="1"/>
  <c r="D101" i="24" s="1"/>
  <c r="D102" i="23" l="1"/>
  <c r="D106" i="23" s="1"/>
  <c r="D99" i="24"/>
  <c r="D98" i="24"/>
  <c r="D100" i="24"/>
  <c r="D102" i="24" l="1"/>
  <c r="D106" i="24" s="1"/>
  <c r="D107" i="23"/>
  <c r="D109" i="23" l="1"/>
  <c r="D107" i="24"/>
  <c r="B119" i="23" l="1"/>
  <c r="D109" i="24"/>
  <c r="D116" i="23" l="1"/>
  <c r="D113" i="23"/>
  <c r="D117" i="23"/>
  <c r="D114" i="23"/>
  <c r="D115" i="23"/>
  <c r="B119" i="24"/>
  <c r="D115" i="24" l="1"/>
  <c r="D116" i="24"/>
  <c r="D117" i="24"/>
  <c r="D113" i="24"/>
  <c r="D114" i="24"/>
  <c r="D118" i="23"/>
  <c r="D121" i="23" l="1"/>
  <c r="D123" i="23"/>
  <c r="D118" i="24"/>
  <c r="D125" i="23" l="1"/>
  <c r="C121" i="23"/>
  <c r="D121" i="24"/>
  <c r="D123" i="24"/>
  <c r="C88" i="23"/>
  <c r="C98" i="23"/>
  <c r="C99" i="23"/>
  <c r="C100" i="23"/>
  <c r="C101" i="23"/>
  <c r="C102" i="23"/>
  <c r="C106" i="23"/>
  <c r="C107" i="23"/>
  <c r="C115" i="23"/>
  <c r="C117" i="23"/>
  <c r="C116" i="23"/>
  <c r="C114" i="23"/>
  <c r="C113" i="23"/>
  <c r="D125" i="24" l="1"/>
  <c r="C88" i="24"/>
  <c r="C99" i="24"/>
  <c r="C101" i="24"/>
  <c r="C98" i="24"/>
  <c r="C100" i="24"/>
  <c r="C102" i="24"/>
  <c r="C106" i="24"/>
  <c r="C107" i="24"/>
  <c r="C117" i="24"/>
  <c r="C115" i="24"/>
  <c r="C114" i="24"/>
  <c r="C116" i="24"/>
  <c r="C113" i="24"/>
  <c r="C118" i="23"/>
  <c r="C121" i="24"/>
  <c r="C118" i="24" l="1"/>
  <c r="O15" i="34"/>
  <c r="P15" i="34" s="1"/>
  <c r="Q15" i="34" l="1"/>
  <c r="C24" i="34" s="1"/>
  <c r="E24" i="34" s="1"/>
  <c r="H24" i="34" s="1"/>
  <c r="Q16" i="34"/>
  <c r="C25" i="34" s="1"/>
  <c r="E25" i="34" s="1"/>
  <c r="H25" i="34" s="1"/>
  <c r="L25" i="34" l="1"/>
</calcChain>
</file>

<file path=xl/sharedStrings.xml><?xml version="1.0" encoding="utf-8"?>
<sst xmlns="http://schemas.openxmlformats.org/spreadsheetml/2006/main" count="983" uniqueCount="322">
  <si>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</si>
  <si>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</si>
  <si>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</si>
  <si>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</si>
  <si>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</si>
  <si>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</si>
  <si>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</si>
  <si>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</si>
  <si>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</si>
  <si>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</si>
  <si>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</si>
  <si>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</si>
  <si>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</si>
  <si>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</si>
  <si>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</si>
  <si>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</si>
  <si>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</si>
  <si>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</si>
  <si>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</si>
  <si>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</si>
  <si>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</si>
  <si>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</si>
  <si>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</si>
  <si>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</si>
  <si>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</si>
  <si>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</si>
  <si>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</si>
  <si>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</si>
  <si>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</si>
  <si>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</si>
  <si>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</si>
  <si>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</si>
  <si>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</si>
  <si>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</si>
  <si>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</si>
  <si>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</si>
  <si>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</si>
  <si>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</si>
  <si>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</si>
  <si>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</si>
  <si>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</si>
  <si>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</si>
  <si>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</si>
  <si>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</si>
  <si>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</si>
  <si>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</si>
  <si>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</si>
  <si>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</si>
  <si>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</si>
  <si>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</si>
  <si>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</si>
  <si>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</si>
  <si>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</si>
  <si>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</si>
  <si>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</si>
  <si>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</si>
  <si>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</si>
  <si>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</si>
  <si>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</si>
  <si>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</si>
  <si>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</si>
  <si>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</si>
  <si>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</si>
  <si>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</si>
  <si>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</si>
  <si>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</si>
  <si>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</si>
  <si>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</si>
  <si>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</si>
  <si>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</si>
  <si>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</si>
  <si>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</si>
  <si>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</si>
  <si>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</si>
  <si>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</si>
  <si>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</si>
  <si>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</si>
  <si>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</si>
  <si>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</si>
  <si>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</si>
  <si>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</si>
  <si>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</si>
  <si>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</si>
  <si>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</si>
  <si>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</si>
  <si>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</si>
  <si>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</si>
  <si>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</si>
  <si>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</si>
  <si>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</si>
  <si>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</si>
  <si>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</si>
  <si>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</si>
  <si>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</si>
  <si>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</si>
  <si>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</si>
  <si>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</si>
  <si>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</si>
  <si>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</si>
  <si>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</si>
  <si>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</si>
  <si>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</si>
  <si>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</si>
  <si>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</si>
  <si>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</si>
  <si>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</si>
  <si>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</si>
  <si>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</si>
  <si>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</si>
  <si>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</si>
  <si>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</si>
  <si>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</si>
  <si>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</si>
  <si>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</si>
  <si>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</si>
  <si>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</si>
  <si>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</si>
  <si>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</si>
  <si>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</si>
  <si>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</si>
  <si>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</si>
  <si>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</si>
  <si>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</si>
  <si>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</si>
  <si>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</si>
  <si>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</si>
  <si>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</si>
  <si>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</si>
  <si>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</si>
  <si>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</si>
  <si>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</si>
  <si>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</si>
  <si>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</si>
  <si>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</si>
  <si>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</si>
  <si>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</si>
  <si>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</si>
  <si>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ENCARGOS SOCIAIS E TRABALHISTAS</t>
  </si>
  <si>
    <t>Item</t>
  </si>
  <si>
    <t xml:space="preserve">Percentual </t>
  </si>
  <si>
    <t>NOME DA EMPRESA</t>
  </si>
  <si>
    <t>CNPJ</t>
  </si>
  <si>
    <t>ITEM</t>
  </si>
  <si>
    <t>DESCRIÇÃO DO SERVIÇO</t>
  </si>
  <si>
    <t>MONTANTE A</t>
  </si>
  <si>
    <t>MONTANTE B</t>
  </si>
  <si>
    <t>MONTANTE A + MONTANTE B</t>
  </si>
  <si>
    <t>SALÁRIO</t>
  </si>
  <si>
    <t>R$</t>
  </si>
  <si>
    <t>ENCARGOS SOCIAIS</t>
  </si>
  <si>
    <t xml:space="preserve">VALOR UNITÁRIO MENSAL </t>
  </si>
  <si>
    <t>TOTAL</t>
  </si>
  <si>
    <t>CÉLULAS A PREENCHER</t>
  </si>
  <si>
    <t>POSTO DE TRABALHO</t>
  </si>
  <si>
    <t>DESCANSO SEMANAL REMUNERADO</t>
  </si>
  <si>
    <t>CARGA HORÁRIA SEMANAL</t>
  </si>
  <si>
    <t xml:space="preserve">MONTANTE A </t>
  </si>
  <si>
    <t>Sim</t>
  </si>
  <si>
    <t>Não</t>
  </si>
  <si>
    <t>SESI / SESC</t>
  </si>
  <si>
    <t>SENAI / SENAC</t>
  </si>
  <si>
    <t>R.A.T. e F. A. P.</t>
  </si>
  <si>
    <t>Adicional de Férias</t>
  </si>
  <si>
    <t>13º Salário</t>
  </si>
  <si>
    <t>1 sobre subtotal 2</t>
  </si>
  <si>
    <t>Afastamento Maternidade</t>
  </si>
  <si>
    <t>1 sobre subtotal 3</t>
  </si>
  <si>
    <t>Aviso Prévio Indenizado</t>
  </si>
  <si>
    <t>FGTS sobre Aviso Prévio Indenizado</t>
  </si>
  <si>
    <t>Multa do FGTS sobre o Aviso Prévio Indenizado</t>
  </si>
  <si>
    <t>Aviso Prévio Trabalhado</t>
  </si>
  <si>
    <t>1 sobre o Aviso Prévio Trabalhado</t>
  </si>
  <si>
    <t>Multa do FGTS sobre o Aviso Prévio Trabalhado</t>
  </si>
  <si>
    <t>Multa do FGTS sobre Rescisão sem Justa Causa</t>
  </si>
  <si>
    <t>Férias</t>
  </si>
  <si>
    <t>Ausência por Doença</t>
  </si>
  <si>
    <t>Licença Paternidade</t>
  </si>
  <si>
    <t>Faltas Legais</t>
  </si>
  <si>
    <t>Ausência por Acidente de Trabalho</t>
  </si>
  <si>
    <t>1 sobre o subtotal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</si>
  <si>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</si>
  <si>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</si>
  <si>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</si>
  <si>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</si>
  <si>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</si>
  <si>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</si>
  <si>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</si>
  <si>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</si>
  <si>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Custo Indireto (CI) - Taxa de administração</t>
  </si>
  <si>
    <t>Taxa de Lucro  (L)</t>
  </si>
  <si>
    <t>PIS (T)</t>
  </si>
  <si>
    <t>COFINS (T)</t>
  </si>
  <si>
    <t>ISS (T)</t>
  </si>
  <si>
    <t>Memória de cálculo:</t>
  </si>
  <si>
    <t>% CITL =  ( (1 + CI) / (1 - T - L) ) - 1</t>
  </si>
  <si>
    <r>
      <t>Valor do Posto Unitário Mensal</t>
    </r>
    <r>
      <rPr>
        <sz val="10"/>
        <color indexed="8"/>
        <rFont val="Arial"/>
        <family val="2"/>
      </rPr>
      <t xml:space="preserve"> = Montante A + Montante B + CITL.</t>
    </r>
  </si>
  <si>
    <t>PAD:</t>
  </si>
  <si>
    <t>Licitação: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</si>
  <si>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</si>
  <si>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</si>
  <si>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</si>
  <si>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</si>
  <si>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</si>
  <si>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</si>
  <si>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</si>
  <si>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</si>
  <si>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</si>
  <si>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</si>
  <si>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</si>
  <si>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</si>
  <si>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</si>
  <si>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</si>
  <si>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</si>
  <si>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</si>
  <si>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</si>
  <si>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</si>
  <si>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</si>
  <si>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</si>
  <si>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</si>
  <si>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</si>
  <si>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</si>
  <si>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</si>
  <si>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</si>
  <si>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</si>
  <si>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</si>
  <si>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</si>
  <si>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</si>
  <si>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</si>
  <si>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</si>
  <si>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</si>
  <si>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</si>
  <si>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</si>
  <si>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</si>
  <si>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</si>
  <si>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</si>
  <si>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</si>
  <si>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</si>
  <si>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</si>
  <si>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</si>
  <si>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</si>
  <si>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</si>
  <si>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</si>
  <si>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</si>
  <si>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</si>
  <si>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</si>
  <si>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</si>
  <si>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</si>
  <si>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</si>
  <si>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</si>
  <si>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</si>
  <si>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</si>
  <si>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</si>
  <si>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</si>
  <si>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</si>
  <si>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</si>
  <si>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</si>
  <si>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 xml:space="preserve">MONTANTE B </t>
  </si>
  <si>
    <t>CITL - CUSTOS INDIRETOS, TRIBUTOS E LUCRO (Vide Aba)</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</si>
  <si>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</si>
  <si>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</si>
  <si>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</si>
  <si>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</si>
  <si>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</si>
  <si>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</si>
  <si>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</si>
  <si>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</si>
  <si>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</si>
  <si>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POR DIA</t>
  </si>
  <si>
    <t>AUXÍLIO TRANSPORTE SUPLEMENTAR</t>
  </si>
  <si>
    <t>VALE ALIMENTAÇÃO SUPLEMENTAR</t>
  </si>
  <si>
    <r>
      <t xml:space="preserve">Art. 22, inciso II, alineas "b" e "c" da Lei 8.212/91; Decreto nº 6042/07; Anexo da Resolução MPS/CNPS nº 1.329/17 (Fator Acidentário de Prevenção - FAP). </t>
    </r>
    <r>
      <rPr>
        <b/>
        <sz val="8"/>
        <rFont val="Arial"/>
        <family val="2"/>
      </rPr>
      <t/>
    </r>
  </si>
  <si>
    <t>Posto de Trabalho - Auxiliar Administrativo e Supervisor</t>
  </si>
  <si>
    <r>
      <t>INSS (CPRB)</t>
    </r>
    <r>
      <rPr>
        <sz val="10"/>
        <color rgb="FFFF0000"/>
        <rFont val="Arial"/>
        <family val="2"/>
      </rPr>
      <t>*</t>
    </r>
    <r>
      <rPr>
        <sz val="10"/>
        <color theme="1"/>
        <rFont val="Arial"/>
        <family val="2"/>
      </rPr>
      <t xml:space="preserve"> (T)</t>
    </r>
  </si>
  <si>
    <r>
      <rPr>
        <sz val="8"/>
        <color rgb="FFFF0000"/>
        <rFont val="Arial"/>
        <family val="2"/>
      </rPr>
      <t>*</t>
    </r>
    <r>
      <rPr>
        <sz val="8"/>
        <color theme="1"/>
        <rFont val="Arial"/>
        <family val="2"/>
      </rPr>
      <t xml:space="preserve"> Preencher somente se a empresa for optante pela desoneração da folha de pagamento (Lei 12546/2011; Item 6.5.1 do Acórdão nº 1212/2014-TCU).</t>
    </r>
  </si>
  <si>
    <t>Valor do V.A.</t>
  </si>
  <si>
    <t>Desconto (%)</t>
  </si>
  <si>
    <t xml:space="preserve">AUXÍLIO TRANSPORTE (Mensal - Parâmetro Curitiba) </t>
  </si>
  <si>
    <t>AUXÍLIO ALIMENTAÇÃO (Mensal - Parâmetro Curitiba)</t>
  </si>
  <si>
    <t xml:space="preserve">SUBMÓDULO 4 - Provisão para Rescisão </t>
  </si>
  <si>
    <t>INSUMO</t>
  </si>
  <si>
    <t>TRIBUNAL REGIONAL ELEITORAL DO PARANÁ</t>
  </si>
  <si>
    <t>* Requisito de sustentabilidade devido somente no caso de contratação de funcionário portador de deficiência.</t>
  </si>
  <si>
    <t>Valor Unitário</t>
  </si>
  <si>
    <t>Alíquotas do RAT de 1%, 2% ou 3%, pondendo ser reduzida pela metade ou acrescida em até 100% pelo FAP.</t>
  </si>
  <si>
    <t>HORA EXTRA</t>
  </si>
  <si>
    <t>PAD</t>
  </si>
  <si>
    <t>HR SALÁRIO COM 50% DE ACRÉSCIMO</t>
  </si>
  <si>
    <t>HR SALÁRIO COM 100% DE ACRÉSCIMO</t>
  </si>
  <si>
    <t>HR SALÁRIO NOTURNO COM 50% DE ACRÉSCIMO</t>
  </si>
  <si>
    <t>HR SALÁRIO NOTURNO COM 100% DE ACRÉSCIMO</t>
  </si>
  <si>
    <t>AUXÍLIO TRANSPORTE *</t>
  </si>
  <si>
    <t>AUXÍLIO ALIMENTAÇÃO *</t>
  </si>
  <si>
    <r>
      <rPr>
        <b/>
        <sz val="10"/>
        <rFont val="Arial"/>
        <family val="2"/>
      </rPr>
      <t>Adicional Noturno</t>
    </r>
    <r>
      <rPr>
        <sz val="10"/>
        <rFont val="Arial"/>
        <family val="2"/>
      </rPr>
      <t>: 20% sobre a hora reduzida de 52,5 min.</t>
    </r>
  </si>
  <si>
    <r>
      <rPr>
        <b/>
        <sz val="10"/>
        <rFont val="Arial"/>
        <family val="2"/>
      </rPr>
      <t>Descanso Semanal Remunerado</t>
    </r>
    <r>
      <rPr>
        <sz val="10"/>
        <rFont val="Arial"/>
        <family val="2"/>
      </rPr>
      <t>: Incluído o DSR de 20% sobre o valor da hora suplementar (Conf. Art. 73 do Decreto Lei 5452/43 - CLT).</t>
    </r>
  </si>
  <si>
    <t>* Valor diário devido no caso de realização de H.E. no sábado, domingo ou feriado.</t>
  </si>
  <si>
    <r>
      <rPr>
        <b/>
        <sz val="10"/>
        <rFont val="Arial"/>
        <family val="2"/>
      </rPr>
      <t>Encargos Sociais</t>
    </r>
    <r>
      <rPr>
        <sz val="10"/>
        <rFont val="Arial"/>
        <family val="2"/>
      </rPr>
      <t>: Percentual máximo de 39,80% - SUBMÓDULO 1 de ENCARGOS SOCIAIS.</t>
    </r>
  </si>
  <si>
    <r>
      <t>Dias úteis = 21:</t>
    </r>
    <r>
      <rPr>
        <sz val="10"/>
        <rFont val="Arial"/>
        <family val="2"/>
      </rPr>
      <t xml:space="preserve"> [ ( 365 / 7 ) X 5 - 9 ] / 12 = 20,98 (Acórdão TCU nº 1904/07 Plenário).</t>
    </r>
  </si>
  <si>
    <r>
      <t xml:space="preserve">CITL: </t>
    </r>
    <r>
      <rPr>
        <sz val="10"/>
        <rFont val="Arial"/>
        <family val="2"/>
      </rPr>
      <t>Preencher aba CITL (Custos Indiretos, Tributos e Lucros).</t>
    </r>
  </si>
  <si>
    <t>Atestado de compatibilidade da deficiência com o exercício da CBO, emitido pelo médico do trabalho. *
Valor máximo de R$60,00.</t>
  </si>
  <si>
    <t>B44 X 8% X 40%</t>
  </si>
  <si>
    <t>B41 X 8% X 40%</t>
  </si>
  <si>
    <t>0,08 X 0,4 X 0,9 X [1 + 1/12 + 1/12 + (1/3 X 1/12)] = 3,44%</t>
  </si>
  <si>
    <r>
      <t xml:space="preserve">Encargos Sociais: </t>
    </r>
    <r>
      <rPr>
        <sz val="10"/>
        <rFont val="Arial"/>
        <family val="2"/>
      </rPr>
      <t xml:space="preserve">Percentual máximo de </t>
    </r>
    <r>
      <rPr>
        <sz val="10"/>
        <color indexed="10"/>
        <rFont val="Arial"/>
        <family val="2"/>
      </rPr>
      <t>72,78%</t>
    </r>
    <r>
      <rPr>
        <sz val="10"/>
        <rFont val="Arial"/>
        <family val="2"/>
      </rPr>
      <t>.</t>
    </r>
  </si>
  <si>
    <t>9616/2020</t>
  </si>
  <si>
    <t>PLANILHA DE CUSTOS - BASE LICITANTE</t>
  </si>
  <si>
    <t>BENEFÍCIO CCT (Descrever aqui)</t>
  </si>
  <si>
    <r>
      <t>Auxílio Alimentação:</t>
    </r>
    <r>
      <rPr>
        <sz val="10"/>
        <rFont val="Arial"/>
        <family val="2"/>
      </rPr>
      <t xml:space="preserve"> ( 21 x Valor Unitário ) - desconto PAT </t>
    </r>
  </si>
  <si>
    <t xml:space="preserve">Observações: </t>
  </si>
  <si>
    <t>Auxiliar Administrativo (CBO: 4110-05) - 30hs</t>
  </si>
  <si>
    <t>Resumo do Contrato:</t>
  </si>
  <si>
    <t>Valor Unitário Mensal</t>
  </si>
  <si>
    <t>Quantidade de Postos</t>
  </si>
  <si>
    <t>Valor Mensal</t>
  </si>
  <si>
    <t>Vigência
(Meses)</t>
  </si>
  <si>
    <t>Soma por Posto</t>
  </si>
  <si>
    <t>Valor Total Contratual:</t>
  </si>
  <si>
    <t>Valor do V.T.</t>
  </si>
  <si>
    <t>Quat. Diária</t>
  </si>
  <si>
    <r>
      <t xml:space="preserve">Auxílio Transporte: </t>
    </r>
    <r>
      <rPr>
        <sz val="10"/>
        <rFont val="Arial"/>
        <family val="2"/>
      </rPr>
      <t>( 21 X V.U. x Quantidade ) - 6% do salário do empregado.</t>
    </r>
  </si>
  <si>
    <t>Convenção ou Acordo Coletivo adotado:</t>
  </si>
  <si>
    <t>Vigência:</t>
  </si>
  <si>
    <t>Supervisor Administrativo (CBO: 4101-05) - 30hs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</si>
</sst>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R$&quot;\ #,##0.00;[Red]\-&quot;R$&quot;\ #,##0.00"/>
    <numFmt numFmtId="164" formatCode="_(* #,##0.00_);_(* \(#,##0.00\);_(* &quot;-&quot;??_);_(@_)"/>
    <numFmt numFmtId="165" formatCode="_(&quot;R$&quot;* #,##0.00_);_(&quot;R$&quot;* \(#,##0.00\);_(&quot;R$&quot;* &quot;-&quot;??_);_(@_)"/>
    <numFmt numFmtId="166" formatCode="#,##0.00;[Red]#,##0.00"/>
    <numFmt numFmtId="167" formatCode="0.00;[Red]0.00"/>
    <numFmt numFmtId="168" formatCode="0;[Red]0"/>
    <numFmt numFmtId="169" formatCode="&quot;R$&quot;\ #,##0.00"/>
    <numFmt numFmtId="170" formatCode="#,##0_ ;[Red]\-#,##0\ "/>
  </numFmts>
  <fonts count="55" x14ac:knownFonts="1">
    <font>
      <sz val="10"/>
      <name val="Arial"/>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b/>
      <sz val="11"/>
      <color theme="1"/>
      <name val="Garamond"/>
      <family val="1"/>
    </font>
    <font>
      <sz val="11"/>
      <color theme="1"/>
      <name val="Garamond"/>
      <family val="1"/>
    </font>
    <font>
      <b/>
      <sz val="14"/>
      <name val="Garamond"/>
      <family val="1"/>
    </font>
    <font>
      <sz val="12"/>
      <color theme="1"/>
      <name val="Garamond"/>
      <family val="1"/>
    </font>
    <font>
      <sz val="10"/>
      <color theme="1"/>
      <name val="Arial"/>
      <family val="2"/>
    </font>
    <font>
      <b/>
      <sz val="10"/>
      <color theme="1"/>
      <name val="Arial"/>
      <family val="2"/>
    </font>
    <font>
      <i/>
      <sz val="10"/>
      <color theme="1"/>
      <name val="Arial"/>
      <family val="2"/>
    </font>
    <font>
      <sz val="10"/>
      <color indexed="12"/>
      <name val="Arial"/>
      <family val="2"/>
    </font>
    <font>
      <b/>
      <sz val="10"/>
      <color indexed="12"/>
      <name val="Arial"/>
      <family val="2"/>
    </font>
    <font>
      <sz val="10"/>
      <color indexed="10"/>
      <name val="Arial"/>
      <family val="2"/>
    </font>
    <font>
      <sz val="10"/>
      <color indexed="8"/>
      <name val="Arial"/>
      <family val="2"/>
    </font>
    <font>
      <sz val="14"/>
      <name val="Arial"/>
      <family val="2"/>
    </font>
    <font>
      <b/>
      <sz val="8"/>
      <color indexed="10"/>
      <name val="Arial"/>
      <family val="2"/>
    </font>
    <font>
      <b/>
      <sz val="8"/>
      <color rgb="FFFF0000"/>
      <name val="Arial"/>
      <family val="2"/>
    </font>
    <font>
      <sz val="11"/>
      <color indexed="8"/>
      <name val="Calibri"/>
      <family val="2"/>
    </font>
    <font>
      <sz val="9"/>
      <color theme="1"/>
      <name val="Arial"/>
      <family val="2"/>
    </font>
    <font>
      <b/>
      <sz val="9"/>
      <color theme="1"/>
      <name val="Arial"/>
      <family val="2"/>
    </font>
    <font>
      <sz val="11"/>
      <color theme="1"/>
      <name val="Arial"/>
      <family val="2"/>
    </font>
    <font>
      <sz val="8"/>
      <color theme="1"/>
      <name val="Arial"/>
      <family val="2"/>
    </font>
    <font>
      <b/>
      <sz val="10"/>
      <color theme="6" tint="-0.499984740745262"/>
      <name val="Arial"/>
      <family val="2"/>
    </font>
    <font>
      <b/>
      <i/>
      <sz val="8"/>
      <color rgb="FFFF0000"/>
      <name val="Arial"/>
      <family val="2"/>
    </font>
    <font>
      <b/>
      <sz val="16"/>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rgb="FFFF0000"/>
      <name val="Arial"/>
      <family val="2"/>
    </font>
    <font>
      <sz val="8"/>
      <color rgb="FFFF0000"/>
      <name val="Arial"/>
      <family val="2"/>
    </font>
    <font>
      <b/>
      <sz val="12"/>
      <color theme="6" tint="-0.499984740745262"/>
      <name val="Arial"/>
      <family val="2"/>
    </font>
    <font>
      <b/>
      <sz val="14"/>
      <name val="Arial"/>
      <family val="2"/>
    </font>
    <font>
      <b/>
      <sz val="12"/>
      <color theme="4" tint="-0.249977111117893"/>
      <name val="Arial"/>
      <family val="2"/>
    </font>
    <font>
      <b/>
      <sz val="12"/>
      <color theme="1" tint="0.34998626667073579"/>
      <name val="Arial"/>
      <family val="2"/>
    </font>
    <font>
      <b/>
      <sz val="10"/>
      <color theme="1" tint="0.34998626667073579"/>
      <name val="Arial"/>
      <family val="2"/>
    </font>
    <font>
      <b/>
      <sz val="14"/>
      <color theme="1"/>
      <name val="Arial"/>
      <family val="2"/>
    </font>
    <font>
      <b/>
      <sz val="13"/>
      <color theme="6" tint="-0.499984740745262"/>
      <name val="Calibri"/>
      <family val="2"/>
      <scheme val="minor"/>
    </font>
  </fonts>
  <fills count="12">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s>
  <borders count="71">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theme="6" tint="0.39994506668294322"/>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style="thin">
        <color indexed="64"/>
      </left>
      <right style="thin">
        <color indexed="64"/>
      </right>
      <top style="thick">
        <color theme="6" tint="0.39994506668294322"/>
      </top>
      <bottom style="thin">
        <color indexed="64"/>
      </bottom>
      <diagonal/>
    </border>
    <border>
      <left/>
      <right/>
      <top/>
      <bottom style="thick">
        <color theme="3" tint="0.39994506668294322"/>
      </bottom>
      <diagonal/>
    </border>
    <border>
      <left/>
      <right/>
      <top/>
      <bottom style="thick">
        <color theme="0" tint="-0.24994659260841701"/>
      </bottom>
      <diagonal/>
    </border>
    <border>
      <left/>
      <right/>
      <top style="thick">
        <color theme="0" tint="-0.24994659260841701"/>
      </top>
      <bottom style="thin">
        <color indexed="64"/>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right/>
      <top style="thin">
        <color indexed="64"/>
      </top>
      <bottom style="medium">
        <color indexed="64"/>
      </bottom>
      <diagonal/>
    </border>
    <border>
      <left style="thin">
        <color indexed="64"/>
      </left>
      <right style="thin">
        <color indexed="64"/>
      </right>
      <top style="thick">
        <color theme="3" tint="0.39994506668294322"/>
      </top>
      <bottom/>
      <diagonal/>
    </border>
  </borders>
  <cellStyleXfs count="7">
    <xf numFmtId="0" fontId="0" fillId="0" borderId="0"/>
    <xf numFmtId="165"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0" fontId="2" fillId="0" borderId="0"/>
    <xf numFmtId="0" fontId="42" fillId="0" borderId="49" applyNumberFormat="0" applyFill="0" applyAlignment="0" applyProtection="0"/>
    <xf numFmtId="0" fontId="43" fillId="0" borderId="50" applyNumberFormat="0" applyFill="0" applyAlignment="0" applyProtection="0"/>
  </cellStyleXfs>
  <cellXfs count="585">
    <xf numFmtId="0" fontId="0" fillId="0" borderId="0" xfId="0"/>
    <xf numFmtId="167" fontId="4" fillId="0" borderId="0" xfId="0" applyNumberFormat="1" applyFont="1" applyProtection="1">
      <protection locked="0"/>
    </xf>
    <xf numFmtId="167" fontId="4" fillId="0" borderId="0" xfId="0" applyNumberFormat="1" applyFont="1" applyBorder="1" applyProtection="1">
      <protection locked="0"/>
    </xf>
    <xf numFmtId="0" fontId="4" fillId="0" borderId="0" xfId="0" applyFont="1" applyProtection="1">
      <protection locked="0"/>
    </xf>
    <xf numFmtId="0" fontId="8" fillId="0" borderId="0" xfId="0" applyFont="1" applyAlignment="1" applyProtection="1">
      <alignment horizontal="left"/>
      <protection locked="0"/>
    </xf>
    <xf numFmtId="0" fontId="3" fillId="0" borderId="0" xfId="0" applyFont="1" applyAlignment="1" applyProtection="1">
      <alignment horizontal="center"/>
      <protection locked="0"/>
    </xf>
    <xf numFmtId="0" fontId="3" fillId="0" borderId="0" xfId="0" applyFont="1" applyAlignment="1" applyProtection="1">
      <alignment horizontal="left"/>
      <protection locked="0"/>
    </xf>
    <xf numFmtId="0" fontId="10" fillId="0" borderId="0" xfId="0" applyFont="1" applyProtection="1">
      <protection locked="0"/>
    </xf>
    <xf numFmtId="0" fontId="4" fillId="0" borderId="0" xfId="0" applyFont="1" applyAlignment="1" applyProtection="1">
      <alignment horizontal="center"/>
      <protection locked="0"/>
    </xf>
    <xf numFmtId="10" fontId="14" fillId="0" borderId="0" xfId="0" applyNumberFormat="1" applyFont="1" applyProtection="1">
      <protection locked="0"/>
    </xf>
    <xf numFmtId="166" fontId="4" fillId="0" borderId="0" xfId="0" applyNumberFormat="1" applyFont="1" applyProtection="1">
      <protection locked="0"/>
    </xf>
    <xf numFmtId="10" fontId="14" fillId="0" borderId="0" xfId="0" applyNumberFormat="1" applyFont="1" applyBorder="1" applyProtection="1">
      <protection locked="0"/>
    </xf>
    <xf numFmtId="10" fontId="4" fillId="0" borderId="0" xfId="0" applyNumberFormat="1" applyFont="1" applyProtection="1">
      <protection locked="0"/>
    </xf>
    <xf numFmtId="10" fontId="10" fillId="0" borderId="27" xfId="0" applyNumberFormat="1" applyFont="1" applyBorder="1" applyAlignment="1" applyProtection="1">
      <alignment horizontal="justify" vertical="justify" wrapText="1"/>
      <protection locked="0"/>
    </xf>
    <xf numFmtId="0" fontId="10" fillId="0" borderId="28" xfId="0" applyFont="1" applyBorder="1" applyAlignment="1" applyProtection="1">
      <alignment horizontal="justify" vertical="justify"/>
      <protection locked="0"/>
    </xf>
    <xf numFmtId="0" fontId="4" fillId="0" borderId="0" xfId="0" applyFont="1" applyFill="1" applyBorder="1" applyProtection="1">
      <protection locked="0"/>
    </xf>
    <xf numFmtId="0" fontId="10" fillId="0" borderId="0" xfId="0" applyFont="1" applyFill="1" applyBorder="1" applyProtection="1">
      <protection locked="0"/>
    </xf>
    <xf numFmtId="0" fontId="3" fillId="0" borderId="0" xfId="0" applyFont="1" applyProtection="1">
      <protection locked="0"/>
    </xf>
    <xf numFmtId="0" fontId="3" fillId="0" borderId="0" xfId="0" applyFont="1" applyBorder="1" applyAlignment="1" applyProtection="1">
      <alignment horizontal="left"/>
      <protection locked="0"/>
    </xf>
    <xf numFmtId="166" fontId="15" fillId="0" borderId="0" xfId="0" applyNumberFormat="1" applyFont="1" applyFill="1" applyBorder="1" applyProtection="1">
      <protection locked="0"/>
    </xf>
    <xf numFmtId="167" fontId="3" fillId="0" borderId="0" xfId="0" applyNumberFormat="1" applyFont="1" applyFill="1" applyBorder="1" applyAlignment="1" applyProtection="1">
      <alignment horizontal="center"/>
      <protection locked="0"/>
    </xf>
    <xf numFmtId="10" fontId="6" fillId="4" borderId="3" xfId="0" applyNumberFormat="1" applyFont="1" applyFill="1" applyBorder="1" applyAlignment="1" applyProtection="1">
      <alignment vertical="center"/>
    </xf>
    <xf numFmtId="10" fontId="14" fillId="4" borderId="32" xfId="0" applyNumberFormat="1" applyFont="1" applyFill="1" applyBorder="1" applyAlignment="1" applyProtection="1">
      <alignment vertical="center"/>
    </xf>
    <xf numFmtId="10" fontId="6" fillId="3" borderId="20" xfId="0" applyNumberFormat="1" applyFont="1" applyFill="1" applyBorder="1" applyAlignment="1" applyProtection="1">
      <alignment vertical="center"/>
    </xf>
    <xf numFmtId="10" fontId="14" fillId="0" borderId="0" xfId="0" applyNumberFormat="1" applyFont="1" applyAlignment="1" applyProtection="1">
      <alignment vertical="center"/>
    </xf>
    <xf numFmtId="166" fontId="5" fillId="3" borderId="20" xfId="0" applyNumberFormat="1" applyFont="1" applyFill="1" applyBorder="1" applyAlignment="1" applyProtection="1">
      <alignment vertical="center"/>
    </xf>
    <xf numFmtId="10" fontId="6" fillId="3" borderId="20" xfId="0" applyNumberFormat="1" applyFont="1" applyFill="1" applyBorder="1" applyProtection="1"/>
    <xf numFmtId="166" fontId="5" fillId="3" borderId="20" xfId="0" applyNumberFormat="1" applyFont="1" applyFill="1" applyBorder="1" applyProtection="1"/>
    <xf numFmtId="166" fontId="11" fillId="3" borderId="20" xfId="0" applyNumberFormat="1" applyFont="1" applyFill="1" applyBorder="1" applyProtection="1"/>
    <xf numFmtId="10" fontId="6" fillId="4" borderId="20" xfId="0" applyNumberFormat="1" applyFont="1" applyFill="1" applyBorder="1" applyProtection="1"/>
    <xf numFmtId="10" fontId="6" fillId="4" borderId="33" xfId="0" applyNumberFormat="1" applyFont="1" applyFill="1" applyBorder="1" applyProtection="1"/>
    <xf numFmtId="166" fontId="3" fillId="4" borderId="2" xfId="0" applyNumberFormat="1" applyFont="1" applyFill="1" applyBorder="1" applyProtection="1"/>
    <xf numFmtId="10" fontId="14" fillId="3" borderId="26" xfId="0" applyNumberFormat="1" applyFont="1" applyFill="1" applyBorder="1" applyProtection="1"/>
    <xf numFmtId="167" fontId="3" fillId="3" borderId="20" xfId="0" applyNumberFormat="1" applyFont="1" applyFill="1" applyBorder="1" applyProtection="1"/>
    <xf numFmtId="166" fontId="14" fillId="4" borderId="20" xfId="0" applyNumberFormat="1" applyFont="1" applyFill="1" applyBorder="1" applyProtection="1"/>
    <xf numFmtId="166" fontId="3" fillId="0" borderId="2" xfId="0" applyNumberFormat="1" applyFont="1" applyBorder="1" applyProtection="1"/>
    <xf numFmtId="167" fontId="3" fillId="5" borderId="3" xfId="0" applyNumberFormat="1" applyFont="1" applyFill="1" applyBorder="1" applyProtection="1"/>
    <xf numFmtId="10" fontId="6" fillId="4" borderId="1" xfId="0" applyNumberFormat="1" applyFont="1" applyFill="1" applyBorder="1" applyProtection="1"/>
    <xf numFmtId="167" fontId="5" fillId="3" borderId="20" xfId="0" applyNumberFormat="1" applyFont="1" applyFill="1" applyBorder="1" applyProtection="1"/>
    <xf numFmtId="166" fontId="4" fillId="0" borderId="0" xfId="0" applyNumberFormat="1" applyFont="1" applyAlignment="1" applyProtection="1">
      <alignment vertical="center"/>
    </xf>
    <xf numFmtId="166" fontId="6" fillId="0" borderId="13" xfId="0" applyNumberFormat="1" applyFont="1" applyBorder="1" applyAlignment="1" applyProtection="1">
      <alignment horizontal="center" vertical="center"/>
    </xf>
    <xf numFmtId="167" fontId="3" fillId="3" borderId="20" xfId="0" applyNumberFormat="1" applyFont="1" applyFill="1" applyBorder="1" applyAlignment="1" applyProtection="1">
      <alignment vertical="center"/>
    </xf>
    <xf numFmtId="10" fontId="14" fillId="4" borderId="3" xfId="0" applyNumberFormat="1" applyFont="1" applyFill="1" applyBorder="1" applyAlignment="1" applyProtection="1">
      <alignment vertical="center"/>
    </xf>
    <xf numFmtId="0" fontId="8" fillId="0" borderId="3" xfId="0" applyFont="1" applyBorder="1" applyAlignment="1" applyProtection="1">
      <alignment horizontal="left"/>
    </xf>
    <xf numFmtId="168" fontId="3" fillId="2" borderId="3" xfId="0" applyNumberFormat="1" applyFont="1" applyFill="1" applyBorder="1" applyAlignment="1" applyProtection="1">
      <alignment horizontal="center"/>
    </xf>
    <xf numFmtId="167" fontId="3" fillId="0" borderId="3" xfId="0" applyNumberFormat="1" applyFont="1" applyFill="1" applyBorder="1" applyAlignment="1" applyProtection="1">
      <alignment horizontal="center"/>
    </xf>
    <xf numFmtId="167" fontId="3" fillId="0" borderId="0" xfId="0" applyNumberFormat="1" applyFont="1" applyFill="1" applyBorder="1" applyAlignment="1" applyProtection="1">
      <alignment horizontal="center"/>
    </xf>
    <xf numFmtId="0" fontId="8" fillId="0" borderId="0" xfId="0" applyFont="1" applyAlignment="1" applyProtection="1">
      <alignment horizontal="left"/>
    </xf>
    <xf numFmtId="0" fontId="3" fillId="0" borderId="0" xfId="0" applyFont="1" applyAlignment="1" applyProtection="1">
      <alignment horizontal="center"/>
    </xf>
    <xf numFmtId="0" fontId="3" fillId="0" borderId="0" xfId="0" applyFont="1" applyAlignment="1" applyProtection="1">
      <alignment horizontal="left"/>
    </xf>
    <xf numFmtId="167" fontId="3" fillId="0" borderId="0" xfId="0" applyNumberFormat="1" applyFont="1" applyAlignment="1" applyProtection="1">
      <alignment horizontal="left"/>
    </xf>
    <xf numFmtId="0" fontId="6" fillId="0" borderId="0" xfId="0" applyFont="1" applyAlignment="1" applyProtection="1">
      <alignment horizontal="center"/>
    </xf>
    <xf numFmtId="0" fontId="6" fillId="0" borderId="14" xfId="0" applyFont="1" applyFill="1" applyBorder="1" applyAlignment="1" applyProtection="1">
      <alignment horizontal="center"/>
    </xf>
    <xf numFmtId="0" fontId="3" fillId="0" borderId="15" xfId="0" applyFont="1" applyBorder="1" applyAlignment="1" applyProtection="1">
      <alignment horizontal="center"/>
    </xf>
    <xf numFmtId="9" fontId="3" fillId="2" borderId="10" xfId="2" applyFont="1" applyFill="1" applyBorder="1" applyAlignment="1" applyProtection="1">
      <alignment horizontal="center" vertical="center"/>
    </xf>
    <xf numFmtId="10" fontId="6" fillId="4" borderId="16" xfId="0" applyNumberFormat="1" applyFont="1" applyFill="1" applyBorder="1" applyAlignment="1" applyProtection="1">
      <alignment vertical="center"/>
    </xf>
    <xf numFmtId="0" fontId="6" fillId="0" borderId="18" xfId="0" applyFont="1" applyFill="1" applyBorder="1" applyAlignment="1" applyProtection="1">
      <alignment horizontal="center"/>
    </xf>
    <xf numFmtId="0" fontId="4" fillId="0" borderId="4" xfId="0" applyFont="1" applyBorder="1" applyAlignment="1" applyProtection="1">
      <alignment vertical="center"/>
    </xf>
    <xf numFmtId="167" fontId="4" fillId="0" borderId="11" xfId="0" applyNumberFormat="1" applyFont="1" applyBorder="1" applyAlignment="1" applyProtection="1">
      <alignment vertical="center"/>
    </xf>
    <xf numFmtId="166" fontId="3" fillId="2" borderId="8" xfId="0" applyNumberFormat="1" applyFont="1" applyFill="1" applyBorder="1" applyAlignment="1" applyProtection="1">
      <alignment vertical="center"/>
    </xf>
    <xf numFmtId="0" fontId="10" fillId="0" borderId="28" xfId="0" applyFont="1" applyBorder="1" applyAlignment="1" applyProtection="1">
      <alignment horizontal="justify" vertical="justify"/>
    </xf>
    <xf numFmtId="166" fontId="3" fillId="2" borderId="9" xfId="0" applyNumberFormat="1" applyFont="1" applyFill="1" applyBorder="1" applyAlignment="1" applyProtection="1">
      <alignment vertical="center"/>
    </xf>
    <xf numFmtId="0" fontId="3" fillId="3" borderId="19" xfId="0" applyFont="1" applyFill="1" applyBorder="1" applyAlignment="1" applyProtection="1">
      <alignment vertical="center"/>
    </xf>
    <xf numFmtId="167" fontId="3" fillId="3" borderId="12" xfId="0" applyNumberFormat="1" applyFont="1" applyFill="1" applyBorder="1" applyAlignment="1" applyProtection="1">
      <alignment vertical="center"/>
    </xf>
    <xf numFmtId="0" fontId="10" fillId="3" borderId="20" xfId="0" applyFont="1" applyFill="1" applyBorder="1" applyAlignment="1" applyProtection="1">
      <alignment horizontal="justify" vertical="justify"/>
    </xf>
    <xf numFmtId="0" fontId="4" fillId="0" borderId="0" xfId="0" applyFont="1" applyAlignment="1" applyProtection="1">
      <alignment vertical="center"/>
    </xf>
    <xf numFmtId="167" fontId="4" fillId="0" borderId="0" xfId="0" applyNumberFormat="1" applyFont="1" applyAlignment="1" applyProtection="1">
      <alignment vertical="center"/>
    </xf>
    <xf numFmtId="0" fontId="10" fillId="0" borderId="0" xfId="0" applyFont="1" applyProtection="1"/>
    <xf numFmtId="167" fontId="3" fillId="0" borderId="0" xfId="0" applyNumberFormat="1" applyFont="1" applyAlignment="1" applyProtection="1">
      <alignment vertical="center"/>
    </xf>
    <xf numFmtId="0" fontId="3" fillId="0" borderId="0" xfId="0" applyFont="1" applyAlignment="1" applyProtection="1">
      <alignment vertical="center"/>
    </xf>
    <xf numFmtId="167" fontId="3" fillId="2" borderId="10" xfId="0" applyNumberFormat="1" applyFont="1" applyFill="1" applyBorder="1" applyAlignment="1" applyProtection="1">
      <alignment horizontal="center" vertical="center"/>
    </xf>
    <xf numFmtId="0" fontId="4" fillId="0" borderId="21" xfId="0" applyFont="1" applyBorder="1" applyAlignment="1" applyProtection="1">
      <alignment vertical="center"/>
    </xf>
    <xf numFmtId="167" fontId="3" fillId="2" borderId="2" xfId="0" applyNumberFormat="1" applyFont="1" applyFill="1" applyBorder="1" applyAlignment="1" applyProtection="1">
      <alignment vertical="center"/>
    </xf>
    <xf numFmtId="10" fontId="10" fillId="0" borderId="27" xfId="0" applyNumberFormat="1" applyFont="1" applyBorder="1" applyAlignment="1" applyProtection="1">
      <alignment horizontal="justify" vertical="justify" wrapText="1"/>
    </xf>
    <xf numFmtId="0" fontId="4" fillId="0" borderId="5" xfId="0" applyFont="1" applyBorder="1" applyAlignment="1" applyProtection="1">
      <alignment vertical="center"/>
    </xf>
    <xf numFmtId="0" fontId="10" fillId="0" borderId="22" xfId="0" applyFont="1" applyBorder="1" applyAlignment="1" applyProtection="1">
      <alignment horizontal="justify" vertical="justify"/>
    </xf>
    <xf numFmtId="0" fontId="3" fillId="3" borderId="20" xfId="0" applyFont="1" applyFill="1" applyBorder="1" applyAlignment="1" applyProtection="1">
      <alignment vertical="center"/>
    </xf>
    <xf numFmtId="10" fontId="10" fillId="0" borderId="20" xfId="0" applyNumberFormat="1" applyFont="1" applyBorder="1" applyAlignment="1" applyProtection="1">
      <alignment horizontal="justify" vertical="justify" wrapText="1"/>
    </xf>
    <xf numFmtId="0" fontId="10" fillId="0" borderId="27" xfId="0" applyNumberFormat="1" applyFont="1" applyFill="1" applyBorder="1" applyAlignment="1" applyProtection="1">
      <alignment horizontal="justify" vertical="justify"/>
    </xf>
    <xf numFmtId="0" fontId="10" fillId="3" borderId="20" xfId="0" applyFont="1" applyFill="1" applyBorder="1" applyProtection="1"/>
    <xf numFmtId="167" fontId="4" fillId="0" borderId="0" xfId="0" applyNumberFormat="1" applyFont="1" applyProtection="1"/>
    <xf numFmtId="10" fontId="14" fillId="0" borderId="0" xfId="0" applyNumberFormat="1" applyFont="1" applyProtection="1"/>
    <xf numFmtId="166" fontId="4" fillId="0" borderId="0" xfId="0" applyNumberFormat="1" applyFont="1" applyProtection="1"/>
    <xf numFmtId="10" fontId="6" fillId="4" borderId="13" xfId="0" applyNumberFormat="1" applyFont="1" applyFill="1" applyBorder="1" applyAlignment="1" applyProtection="1">
      <alignment horizontal="center"/>
    </xf>
    <xf numFmtId="0" fontId="3" fillId="3" borderId="19" xfId="0" applyFont="1" applyFill="1" applyBorder="1" applyProtection="1"/>
    <xf numFmtId="0" fontId="4" fillId="0" borderId="0" xfId="0" applyFont="1" applyProtection="1"/>
    <xf numFmtId="167" fontId="4" fillId="3" borderId="12" xfId="0" applyNumberFormat="1" applyFont="1" applyFill="1" applyBorder="1" applyProtection="1"/>
    <xf numFmtId="10" fontId="14" fillId="0" borderId="24" xfId="0" applyNumberFormat="1" applyFont="1" applyBorder="1" applyProtection="1"/>
    <xf numFmtId="166" fontId="4" fillId="0" borderId="24" xfId="0" applyNumberFormat="1" applyFont="1" applyBorder="1" applyProtection="1"/>
    <xf numFmtId="0" fontId="3" fillId="0" borderId="25" xfId="0" applyFont="1" applyBorder="1" applyAlignment="1" applyProtection="1">
      <alignment horizontal="center"/>
    </xf>
    <xf numFmtId="167" fontId="4" fillId="0" borderId="0" xfId="0" applyNumberFormat="1" applyFont="1" applyBorder="1" applyProtection="1"/>
    <xf numFmtId="10" fontId="14" fillId="0" borderId="0" xfId="0" applyNumberFormat="1" applyFont="1" applyBorder="1" applyProtection="1"/>
    <xf numFmtId="166" fontId="4" fillId="0" borderId="0" xfId="0" applyNumberFormat="1" applyFont="1" applyBorder="1" applyProtection="1"/>
    <xf numFmtId="10" fontId="6" fillId="4" borderId="16" xfId="0" applyNumberFormat="1" applyFont="1" applyFill="1" applyBorder="1" applyAlignment="1" applyProtection="1">
      <alignment horizontal="center"/>
    </xf>
    <xf numFmtId="0" fontId="10" fillId="0" borderId="22" xfId="0" applyFont="1" applyBorder="1" applyProtection="1"/>
    <xf numFmtId="0" fontId="10" fillId="3" borderId="29" xfId="0" applyFont="1" applyFill="1" applyBorder="1" applyProtection="1"/>
    <xf numFmtId="0" fontId="4" fillId="0" borderId="25" xfId="0" applyFont="1" applyBorder="1" applyProtection="1"/>
    <xf numFmtId="0" fontId="10" fillId="3" borderId="20" xfId="0" applyFont="1" applyFill="1" applyBorder="1" applyAlignment="1" applyProtection="1">
      <alignment horizontal="left"/>
    </xf>
    <xf numFmtId="0" fontId="10" fillId="0" borderId="22" xfId="0" applyFont="1" applyBorder="1" applyAlignment="1" applyProtection="1">
      <alignment horizontal="left"/>
    </xf>
    <xf numFmtId="0" fontId="6" fillId="0" borderId="20" xfId="0" applyFont="1" applyFill="1" applyBorder="1" applyAlignment="1" applyProtection="1">
      <alignment horizontal="center"/>
    </xf>
    <xf numFmtId="167" fontId="3" fillId="2" borderId="10" xfId="0" applyNumberFormat="1" applyFont="1" applyFill="1" applyBorder="1" applyAlignment="1" applyProtection="1">
      <alignment horizontal="center"/>
    </xf>
    <xf numFmtId="166" fontId="6" fillId="4" borderId="13" xfId="0" applyNumberFormat="1" applyFont="1" applyFill="1" applyBorder="1" applyAlignment="1" applyProtection="1">
      <alignment horizontal="center"/>
    </xf>
    <xf numFmtId="0" fontId="4" fillId="0" borderId="23" xfId="0" applyFont="1" applyBorder="1" applyProtection="1"/>
    <xf numFmtId="0" fontId="3" fillId="2" borderId="4" xfId="0" applyFont="1" applyFill="1" applyBorder="1" applyProtection="1"/>
    <xf numFmtId="0" fontId="6" fillId="0" borderId="25" xfId="0" applyFont="1" applyBorder="1" applyProtection="1"/>
    <xf numFmtId="0" fontId="10" fillId="0" borderId="24" xfId="0" applyFont="1" applyBorder="1" applyProtection="1"/>
    <xf numFmtId="167" fontId="14" fillId="0" borderId="0" xfId="0" applyNumberFormat="1" applyFont="1" applyBorder="1" applyProtection="1"/>
    <xf numFmtId="0" fontId="10" fillId="0" borderId="30" xfId="0" applyFont="1" applyBorder="1" applyProtection="1"/>
    <xf numFmtId="0" fontId="7" fillId="0" borderId="19" xfId="0" applyFont="1" applyBorder="1" applyAlignment="1" applyProtection="1">
      <alignment horizontal="left"/>
    </xf>
    <xf numFmtId="167" fontId="4" fillId="0" borderId="12" xfId="0" applyNumberFormat="1" applyFont="1" applyBorder="1" applyProtection="1"/>
    <xf numFmtId="10" fontId="14" fillId="0" borderId="26" xfId="0" applyNumberFormat="1" applyFont="1" applyBorder="1" applyProtection="1"/>
    <xf numFmtId="0" fontId="6" fillId="0" borderId="2" xfId="0" applyFont="1" applyFill="1" applyBorder="1" applyAlignment="1" applyProtection="1">
      <alignment horizontal="center"/>
      <protection locked="0"/>
    </xf>
    <xf numFmtId="0" fontId="10" fillId="0" borderId="8" xfId="0" applyFont="1" applyBorder="1" applyProtection="1">
      <protection locked="0"/>
    </xf>
    <xf numFmtId="164" fontId="10" fillId="0" borderId="8" xfId="0" applyNumberFormat="1" applyFont="1" applyBorder="1" applyProtection="1">
      <protection locked="0"/>
    </xf>
    <xf numFmtId="0" fontId="6" fillId="0" borderId="7" xfId="0" applyFont="1" applyFill="1" applyBorder="1" applyAlignment="1" applyProtection="1">
      <alignment horizontal="center"/>
      <protection locked="0"/>
    </xf>
    <xf numFmtId="10" fontId="10" fillId="0" borderId="8" xfId="0" applyNumberFormat="1" applyFont="1" applyBorder="1" applyAlignment="1" applyProtection="1">
      <alignment horizontal="justify" vertical="justify" wrapText="1"/>
      <protection locked="0"/>
    </xf>
    <xf numFmtId="0" fontId="4" fillId="0" borderId="8" xfId="0" applyFont="1" applyBorder="1" applyProtection="1">
      <protection locked="0"/>
    </xf>
    <xf numFmtId="0" fontId="3" fillId="0" borderId="3" xfId="0" applyFont="1" applyBorder="1" applyAlignment="1" applyProtection="1">
      <alignment horizontal="center"/>
      <protection locked="0"/>
    </xf>
    <xf numFmtId="167" fontId="3" fillId="3" borderId="3" xfId="0" applyNumberFormat="1" applyFont="1" applyFill="1" applyBorder="1" applyProtection="1"/>
    <xf numFmtId="166" fontId="5" fillId="6" borderId="20" xfId="0" applyNumberFormat="1" applyFont="1" applyFill="1" applyBorder="1" applyProtection="1"/>
    <xf numFmtId="10" fontId="7" fillId="6" borderId="20" xfId="0" applyNumberFormat="1" applyFont="1" applyFill="1" applyBorder="1" applyAlignment="1" applyProtection="1">
      <alignment horizontal="right"/>
    </xf>
    <xf numFmtId="166" fontId="7" fillId="6" borderId="20" xfId="0" applyNumberFormat="1" applyFont="1" applyFill="1" applyBorder="1" applyAlignment="1" applyProtection="1">
      <alignment horizontal="right"/>
    </xf>
    <xf numFmtId="0" fontId="8" fillId="0" borderId="38" xfId="0" applyFont="1" applyBorder="1" applyAlignment="1" applyProtection="1">
      <alignment horizontal="left"/>
      <protection locked="0"/>
    </xf>
    <xf numFmtId="0" fontId="8" fillId="0" borderId="41" xfId="0" applyFont="1" applyBorder="1" applyAlignment="1" applyProtection="1">
      <alignment horizontal="left"/>
      <protection locked="0"/>
    </xf>
    <xf numFmtId="0" fontId="8" fillId="0" borderId="32" xfId="0" applyFont="1" applyBorder="1" applyAlignment="1" applyProtection="1">
      <alignment horizontal="left"/>
      <protection locked="0"/>
    </xf>
    <xf numFmtId="10" fontId="3" fillId="0" borderId="0" xfId="0" applyNumberFormat="1" applyFont="1" applyBorder="1" applyAlignment="1" applyProtection="1">
      <alignment horizontal="left"/>
      <protection locked="0"/>
    </xf>
    <xf numFmtId="0" fontId="6"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1" xfId="0" applyFont="1" applyFill="1" applyBorder="1" applyProtection="1">
      <protection locked="0"/>
    </xf>
    <xf numFmtId="0" fontId="3" fillId="0" borderId="8" xfId="0" applyFont="1" applyBorder="1" applyAlignment="1" applyProtection="1">
      <alignment horizontal="center"/>
      <protection locked="0"/>
    </xf>
    <xf numFmtId="0" fontId="3" fillId="0" borderId="8" xfId="0" applyFont="1" applyBorder="1" applyProtection="1">
      <protection locked="0"/>
    </xf>
    <xf numFmtId="166" fontId="4" fillId="0" borderId="3" xfId="0" applyNumberFormat="1" applyFont="1" applyBorder="1" applyAlignment="1" applyProtection="1">
      <alignment vertical="center"/>
    </xf>
    <xf numFmtId="164" fontId="4" fillId="5" borderId="3" xfId="3" applyFont="1" applyFill="1" applyBorder="1" applyAlignment="1" applyProtection="1">
      <alignment vertical="center"/>
    </xf>
    <xf numFmtId="10" fontId="14" fillId="3" borderId="3" xfId="0" applyNumberFormat="1" applyFont="1" applyFill="1" applyBorder="1" applyAlignment="1" applyProtection="1">
      <alignment vertical="center"/>
    </xf>
    <xf numFmtId="167" fontId="3" fillId="3" borderId="3" xfId="0" applyNumberFormat="1" applyFont="1" applyFill="1" applyBorder="1" applyAlignment="1" applyProtection="1">
      <alignment vertical="center"/>
    </xf>
    <xf numFmtId="10" fontId="3" fillId="3" borderId="3" xfId="0" applyNumberFormat="1" applyFont="1" applyFill="1" applyBorder="1" applyAlignment="1" applyProtection="1">
      <alignment vertical="center"/>
    </xf>
    <xf numFmtId="10" fontId="6" fillId="3" borderId="3" xfId="0" applyNumberFormat="1" applyFont="1" applyFill="1" applyBorder="1" applyAlignment="1" applyProtection="1">
      <alignment vertical="center"/>
    </xf>
    <xf numFmtId="166" fontId="3" fillId="3" borderId="3" xfId="0" applyNumberFormat="1" applyFont="1" applyFill="1" applyBorder="1" applyAlignment="1" applyProtection="1">
      <alignment vertical="center"/>
    </xf>
    <xf numFmtId="167" fontId="3" fillId="2" borderId="3" xfId="0" applyNumberFormat="1" applyFont="1" applyFill="1" applyBorder="1" applyAlignment="1" applyProtection="1">
      <alignment vertical="center"/>
    </xf>
    <xf numFmtId="10" fontId="6" fillId="4" borderId="3" xfId="0" applyNumberFormat="1" applyFont="1" applyFill="1" applyBorder="1" applyProtection="1"/>
    <xf numFmtId="166" fontId="3" fillId="0" borderId="3" xfId="0" applyNumberFormat="1" applyFont="1" applyBorder="1" applyProtection="1"/>
    <xf numFmtId="10" fontId="3" fillId="3" borderId="3" xfId="0" applyNumberFormat="1" applyFont="1" applyFill="1" applyBorder="1" applyProtection="1"/>
    <xf numFmtId="166" fontId="4" fillId="3" borderId="3" xfId="0" applyNumberFormat="1" applyFont="1" applyFill="1" applyBorder="1" applyAlignment="1" applyProtection="1">
      <alignment vertical="center"/>
    </xf>
    <xf numFmtId="166" fontId="11" fillId="6" borderId="28" xfId="0" applyNumberFormat="1" applyFont="1" applyFill="1" applyBorder="1" applyAlignment="1" applyProtection="1">
      <alignment vertical="center"/>
    </xf>
    <xf numFmtId="10" fontId="14" fillId="6" borderId="43" xfId="0" applyNumberFormat="1" applyFont="1" applyFill="1" applyBorder="1" applyAlignment="1" applyProtection="1">
      <alignment vertical="center"/>
    </xf>
    <xf numFmtId="0" fontId="3" fillId="5" borderId="11" xfId="0" applyFont="1" applyFill="1" applyBorder="1" applyAlignment="1" applyProtection="1">
      <alignment horizontal="left"/>
      <protection locked="0"/>
    </xf>
    <xf numFmtId="0" fontId="3" fillId="5" borderId="8" xfId="0" applyFont="1" applyFill="1" applyBorder="1" applyAlignment="1" applyProtection="1">
      <alignment horizontal="left"/>
      <protection locked="0"/>
    </xf>
    <xf numFmtId="0" fontId="4" fillId="0" borderId="8" xfId="0" applyFont="1" applyBorder="1" applyAlignment="1" applyProtection="1">
      <alignment shrinkToFit="1"/>
      <protection locked="0"/>
    </xf>
    <xf numFmtId="0" fontId="7" fillId="0" borderId="0" xfId="0" applyFont="1" applyAlignment="1" applyProtection="1">
      <alignment horizontal="left"/>
    </xf>
    <xf numFmtId="166" fontId="6" fillId="5" borderId="17" xfId="0" applyNumberFormat="1" applyFont="1" applyFill="1" applyBorder="1" applyAlignment="1" applyProtection="1">
      <alignment horizontal="center" vertical="center"/>
    </xf>
    <xf numFmtId="0" fontId="7" fillId="0" borderId="0" xfId="0" applyFont="1" applyAlignment="1" applyProtection="1">
      <alignment horizontal="left" vertical="center"/>
    </xf>
    <xf numFmtId="0" fontId="13" fillId="0" borderId="0" xfId="0" applyFont="1" applyAlignment="1" applyProtection="1">
      <alignment vertical="center"/>
    </xf>
    <xf numFmtId="0" fontId="7" fillId="0" borderId="3" xfId="0" applyFont="1" applyBorder="1" applyAlignment="1" applyProtection="1">
      <alignment horizontal="center" vertical="center"/>
    </xf>
    <xf numFmtId="167" fontId="3" fillId="2" borderId="34" xfId="0" applyNumberFormat="1" applyFont="1" applyFill="1" applyBorder="1" applyAlignment="1" applyProtection="1">
      <alignment horizontal="center" vertical="center"/>
    </xf>
    <xf numFmtId="0" fontId="4" fillId="5" borderId="7" xfId="0" applyFont="1" applyFill="1" applyBorder="1" applyAlignment="1" applyProtection="1">
      <alignment vertical="center"/>
    </xf>
    <xf numFmtId="0" fontId="3" fillId="0" borderId="3" xfId="0" applyFont="1" applyBorder="1" applyAlignment="1" applyProtection="1">
      <alignment horizontal="center" vertical="center"/>
    </xf>
    <xf numFmtId="10" fontId="3" fillId="2" borderId="3" xfId="0" applyNumberFormat="1" applyFont="1" applyFill="1" applyBorder="1" applyAlignment="1" applyProtection="1">
      <alignment horizontal="center" vertical="center"/>
    </xf>
    <xf numFmtId="166" fontId="6" fillId="0" borderId="1" xfId="0" applyNumberFormat="1" applyFont="1" applyBorder="1" applyAlignment="1" applyProtection="1">
      <alignment horizontal="center" vertical="center"/>
    </xf>
    <xf numFmtId="0" fontId="6" fillId="0" borderId="2" xfId="0" applyFont="1" applyFill="1" applyBorder="1" applyAlignment="1" applyProtection="1">
      <alignment horizontal="center"/>
    </xf>
    <xf numFmtId="0" fontId="4" fillId="0" borderId="3" xfId="0" applyFont="1" applyBorder="1" applyAlignment="1" applyProtection="1">
      <alignment vertical="center"/>
    </xf>
    <xf numFmtId="0" fontId="3" fillId="0" borderId="3" xfId="0" applyFont="1" applyBorder="1" applyAlignment="1" applyProtection="1">
      <alignment vertical="center"/>
    </xf>
    <xf numFmtId="0" fontId="16" fillId="0" borderId="3" xfId="0" applyFont="1" applyBorder="1" applyAlignment="1" applyProtection="1">
      <alignment horizontal="justify" wrapText="1"/>
    </xf>
    <xf numFmtId="10" fontId="4" fillId="0" borderId="0" xfId="0" applyNumberFormat="1" applyFont="1" applyAlignment="1" applyProtection="1">
      <alignment vertical="center"/>
    </xf>
    <xf numFmtId="0" fontId="6" fillId="0" borderId="7" xfId="0" applyFont="1" applyFill="1" applyBorder="1" applyAlignment="1" applyProtection="1">
      <alignment horizontal="center"/>
    </xf>
    <xf numFmtId="0" fontId="3" fillId="0" borderId="35" xfId="0" applyFont="1" applyBorder="1" applyAlignment="1" applyProtection="1">
      <alignment horizontal="center" vertical="center"/>
    </xf>
    <xf numFmtId="10" fontId="3" fillId="2" borderId="36" xfId="0" applyNumberFormat="1" applyFont="1" applyFill="1" applyBorder="1" applyAlignment="1" applyProtection="1">
      <alignment horizontal="center" vertical="center"/>
    </xf>
    <xf numFmtId="10" fontId="6" fillId="4" borderId="37" xfId="0" applyNumberFormat="1" applyFont="1" applyFill="1" applyBorder="1" applyAlignment="1" applyProtection="1">
      <alignment vertical="center"/>
    </xf>
    <xf numFmtId="166" fontId="6" fillId="0" borderId="35" xfId="0" applyNumberFormat="1" applyFont="1" applyBorder="1" applyAlignment="1" applyProtection="1">
      <alignment horizontal="center" vertical="center"/>
    </xf>
    <xf numFmtId="0" fontId="4" fillId="0" borderId="1" xfId="0" applyFont="1" applyBorder="1" applyAlignment="1" applyProtection="1">
      <alignment horizontal="left"/>
    </xf>
    <xf numFmtId="0" fontId="13" fillId="0" borderId="0" xfId="0" applyFont="1" applyBorder="1" applyAlignment="1" applyProtection="1">
      <alignment horizontal="left"/>
    </xf>
    <xf numFmtId="0" fontId="3" fillId="0" borderId="38" xfId="0" applyFont="1" applyBorder="1" applyAlignment="1" applyProtection="1">
      <alignment horizontal="center" vertical="center"/>
    </xf>
    <xf numFmtId="10" fontId="6" fillId="4" borderId="39" xfId="0" applyNumberFormat="1" applyFont="1" applyFill="1" applyBorder="1" applyAlignment="1" applyProtection="1">
      <alignment vertical="center"/>
    </xf>
    <xf numFmtId="0" fontId="4" fillId="0" borderId="3" xfId="0" applyFont="1" applyBorder="1" applyAlignment="1" applyProtection="1">
      <alignment horizontal="justify" vertical="center"/>
    </xf>
    <xf numFmtId="0" fontId="4" fillId="0" borderId="8" xfId="0" applyFont="1" applyBorder="1" applyProtection="1"/>
    <xf numFmtId="0" fontId="3" fillId="0" borderId="0" xfId="0" applyFont="1" applyBorder="1" applyAlignment="1" applyProtection="1">
      <alignment horizontal="left"/>
    </xf>
    <xf numFmtId="10" fontId="3" fillId="2" borderId="40" xfId="0" applyNumberFormat="1" applyFont="1" applyFill="1" applyBorder="1" applyAlignment="1" applyProtection="1">
      <alignment horizontal="center" vertical="center"/>
    </xf>
    <xf numFmtId="0" fontId="4" fillId="0" borderId="3" xfId="0" applyFont="1" applyFill="1" applyBorder="1" applyAlignment="1" applyProtection="1">
      <alignment horizontal="left" vertical="center" wrapText="1"/>
    </xf>
    <xf numFmtId="0" fontId="16" fillId="0" borderId="3" xfId="0" applyFont="1" applyBorder="1" applyAlignment="1" applyProtection="1">
      <alignment horizontal="justify" vertical="center" wrapText="1"/>
    </xf>
    <xf numFmtId="0" fontId="4" fillId="5" borderId="41" xfId="0" applyFont="1" applyFill="1" applyBorder="1" applyProtection="1"/>
    <xf numFmtId="0" fontId="3" fillId="0" borderId="3" xfId="0" applyFont="1" applyBorder="1" applyProtection="1"/>
    <xf numFmtId="0" fontId="3" fillId="3" borderId="3" xfId="0" applyFont="1" applyFill="1" applyBorder="1" applyProtection="1"/>
    <xf numFmtId="0" fontId="3" fillId="0" borderId="0" xfId="0" applyFont="1" applyFill="1" applyBorder="1" applyAlignment="1" applyProtection="1">
      <alignment vertical="center"/>
    </xf>
    <xf numFmtId="0" fontId="6" fillId="5" borderId="7" xfId="0" applyFont="1" applyFill="1" applyBorder="1" applyAlignment="1" applyProtection="1">
      <alignment horizontal="center"/>
    </xf>
    <xf numFmtId="0" fontId="3" fillId="5" borderId="7" xfId="0" applyFont="1" applyFill="1" applyBorder="1" applyAlignment="1" applyProtection="1">
      <alignment horizontal="center" vertical="center"/>
    </xf>
    <xf numFmtId="10" fontId="3" fillId="2" borderId="42" xfId="0" applyNumberFormat="1" applyFont="1" applyFill="1" applyBorder="1" applyAlignment="1" applyProtection="1">
      <alignment horizontal="center" vertical="center"/>
    </xf>
    <xf numFmtId="10" fontId="6" fillId="4" borderId="7" xfId="0" applyNumberFormat="1" applyFont="1" applyFill="1" applyBorder="1" applyAlignment="1" applyProtection="1">
      <alignment vertical="center"/>
    </xf>
    <xf numFmtId="166" fontId="6" fillId="5" borderId="38" xfId="0" applyNumberFormat="1" applyFont="1" applyFill="1" applyBorder="1" applyAlignment="1" applyProtection="1">
      <alignment horizontal="center" vertical="center"/>
    </xf>
    <xf numFmtId="0" fontId="6" fillId="5" borderId="2" xfId="0" applyFont="1" applyFill="1" applyBorder="1" applyAlignment="1" applyProtection="1">
      <alignment horizontal="center"/>
    </xf>
    <xf numFmtId="0" fontId="16" fillId="5" borderId="3" xfId="0" applyFont="1" applyFill="1" applyBorder="1" applyAlignment="1" applyProtection="1">
      <alignment horizontal="justify" wrapText="1"/>
    </xf>
    <xf numFmtId="0" fontId="6" fillId="5" borderId="8" xfId="0" applyFont="1" applyFill="1" applyBorder="1" applyAlignment="1" applyProtection="1">
      <alignment horizontal="center"/>
    </xf>
    <xf numFmtId="0" fontId="10" fillId="5" borderId="8" xfId="0" applyFont="1" applyFill="1" applyBorder="1" applyAlignment="1" applyProtection="1">
      <alignment vertical="justify"/>
    </xf>
    <xf numFmtId="0" fontId="16" fillId="5" borderId="3" xfId="0" applyFont="1" applyFill="1" applyBorder="1" applyAlignment="1" applyProtection="1">
      <alignment horizontal="justify" vertical="top" wrapText="1"/>
    </xf>
    <xf numFmtId="0" fontId="8" fillId="5" borderId="8" xfId="0" applyFont="1" applyFill="1" applyBorder="1" applyProtection="1"/>
    <xf numFmtId="0" fontId="3" fillId="3" borderId="3" xfId="0" applyFont="1" applyFill="1" applyBorder="1" applyAlignment="1" applyProtection="1">
      <alignment vertical="center"/>
    </xf>
    <xf numFmtId="0" fontId="10" fillId="3" borderId="8" xfId="0" applyFont="1" applyFill="1" applyBorder="1" applyProtection="1"/>
    <xf numFmtId="10" fontId="6" fillId="3" borderId="3" xfId="0" applyNumberFormat="1" applyFont="1" applyFill="1" applyBorder="1" applyAlignment="1" applyProtection="1">
      <alignment horizontal="center" vertical="center"/>
    </xf>
    <xf numFmtId="166" fontId="6" fillId="3" borderId="3" xfId="0" applyNumberFormat="1" applyFont="1" applyFill="1" applyBorder="1" applyAlignment="1" applyProtection="1">
      <alignment horizontal="center" vertical="center"/>
    </xf>
    <xf numFmtId="0" fontId="3" fillId="6" borderId="1" xfId="0" applyFont="1" applyFill="1" applyBorder="1" applyAlignment="1" applyProtection="1">
      <alignment vertical="center"/>
    </xf>
    <xf numFmtId="10" fontId="4" fillId="6" borderId="11" xfId="0" applyNumberFormat="1" applyFont="1" applyFill="1" applyBorder="1" applyAlignment="1" applyProtection="1">
      <alignment vertical="center"/>
    </xf>
    <xf numFmtId="10" fontId="8" fillId="6" borderId="5" xfId="0" applyNumberFormat="1" applyFont="1" applyFill="1" applyBorder="1" applyAlignment="1" applyProtection="1">
      <alignment horizontal="justify" vertical="justify" wrapText="1"/>
    </xf>
    <xf numFmtId="0" fontId="7" fillId="0" borderId="0" xfId="0" applyFont="1" applyAlignment="1" applyProtection="1">
      <alignment vertical="center"/>
    </xf>
    <xf numFmtId="0" fontId="7" fillId="0" borderId="0" xfId="0" applyFont="1" applyProtection="1"/>
    <xf numFmtId="0" fontId="3" fillId="0" borderId="3" xfId="0" applyFont="1" applyFill="1" applyBorder="1" applyAlignment="1" applyProtection="1">
      <alignment vertical="center"/>
    </xf>
    <xf numFmtId="166" fontId="6" fillId="5" borderId="13" xfId="0" applyNumberFormat="1" applyFont="1" applyFill="1" applyBorder="1" applyAlignment="1" applyProtection="1">
      <alignment horizontal="center"/>
    </xf>
    <xf numFmtId="167" fontId="3" fillId="5" borderId="5" xfId="0" applyNumberFormat="1" applyFont="1" applyFill="1" applyBorder="1" applyProtection="1"/>
    <xf numFmtId="167" fontId="3" fillId="5" borderId="6" xfId="0" applyNumberFormat="1" applyFont="1" applyFill="1" applyBorder="1" applyProtection="1"/>
    <xf numFmtId="0" fontId="4" fillId="0" borderId="24" xfId="0" applyFont="1" applyBorder="1" applyProtection="1"/>
    <xf numFmtId="0" fontId="10" fillId="0" borderId="24" xfId="0" applyFont="1" applyBorder="1" applyAlignment="1" applyProtection="1">
      <alignment horizontal="left"/>
    </xf>
    <xf numFmtId="0" fontId="3" fillId="5" borderId="31" xfId="0" applyFont="1" applyFill="1" applyBorder="1" applyAlignment="1" applyProtection="1">
      <alignment horizontal="left"/>
    </xf>
    <xf numFmtId="0" fontId="3" fillId="6" borderId="19" xfId="0" applyFont="1" applyFill="1" applyBorder="1" applyProtection="1"/>
    <xf numFmtId="167" fontId="4" fillId="6" borderId="12" xfId="0" applyNumberFormat="1" applyFont="1" applyFill="1" applyBorder="1" applyProtection="1"/>
    <xf numFmtId="10" fontId="14" fillId="6" borderId="26" xfId="0" applyNumberFormat="1" applyFont="1" applyFill="1" applyBorder="1" applyProtection="1"/>
    <xf numFmtId="0" fontId="10" fillId="6" borderId="20" xfId="0" applyFont="1" applyFill="1" applyBorder="1" applyAlignment="1" applyProtection="1">
      <alignment horizontal="left"/>
    </xf>
    <xf numFmtId="0" fontId="4" fillId="5" borderId="4" xfId="0" applyFont="1" applyFill="1" applyBorder="1" applyProtection="1"/>
    <xf numFmtId="0" fontId="3" fillId="6" borderId="19" xfId="0" applyFont="1" applyFill="1" applyBorder="1" applyAlignment="1" applyProtection="1">
      <alignment horizontal="left"/>
    </xf>
    <xf numFmtId="0" fontId="10" fillId="6" borderId="20" xfId="0" applyFont="1" applyFill="1" applyBorder="1" applyProtection="1"/>
    <xf numFmtId="167" fontId="19" fillId="2" borderId="2" xfId="0" applyNumberFormat="1" applyFont="1" applyFill="1" applyBorder="1" applyAlignment="1" applyProtection="1">
      <alignment vertical="center"/>
    </xf>
    <xf numFmtId="167" fontId="19" fillId="3" borderId="3" xfId="0" applyNumberFormat="1" applyFont="1" applyFill="1" applyBorder="1" applyAlignment="1" applyProtection="1">
      <alignment vertical="center"/>
    </xf>
    <xf numFmtId="0" fontId="8" fillId="0" borderId="38" xfId="0" applyFont="1" applyBorder="1" applyAlignment="1" applyProtection="1">
      <alignment horizontal="left"/>
    </xf>
    <xf numFmtId="0" fontId="8" fillId="0" borderId="41" xfId="0" applyFont="1" applyBorder="1" applyAlignment="1" applyProtection="1">
      <alignment horizontal="left"/>
    </xf>
    <xf numFmtId="0" fontId="8" fillId="0" borderId="32" xfId="0" applyFont="1" applyBorder="1" applyAlignment="1" applyProtection="1">
      <alignment horizontal="left"/>
    </xf>
    <xf numFmtId="10" fontId="3" fillId="0" borderId="0" xfId="0" applyNumberFormat="1" applyFont="1" applyBorder="1" applyAlignment="1" applyProtection="1">
      <alignment horizontal="left"/>
    </xf>
    <xf numFmtId="0" fontId="6" fillId="0" borderId="0" xfId="0" applyFont="1" applyBorder="1" applyAlignment="1" applyProtection="1">
      <alignment horizontal="center"/>
    </xf>
    <xf numFmtId="0" fontId="3" fillId="0" borderId="0" xfId="0" applyFont="1" applyBorder="1" applyAlignment="1" applyProtection="1">
      <alignment horizontal="center"/>
    </xf>
    <xf numFmtId="0" fontId="3" fillId="0" borderId="1" xfId="0" applyFont="1" applyFill="1" applyBorder="1" applyProtection="1"/>
    <xf numFmtId="0" fontId="3" fillId="5" borderId="11" xfId="0" applyFont="1" applyFill="1" applyBorder="1" applyAlignment="1" applyProtection="1">
      <alignment horizontal="left"/>
    </xf>
    <xf numFmtId="0" fontId="3" fillId="5" borderId="8" xfId="0" applyFont="1" applyFill="1" applyBorder="1" applyAlignment="1" applyProtection="1">
      <alignment horizontal="left"/>
    </xf>
    <xf numFmtId="0" fontId="3" fillId="0" borderId="8" xfId="0" applyFont="1" applyBorder="1" applyAlignment="1" applyProtection="1">
      <alignment horizontal="center"/>
    </xf>
    <xf numFmtId="0" fontId="3" fillId="0" borderId="3" xfId="0" applyFont="1" applyBorder="1" applyAlignment="1" applyProtection="1">
      <alignment horizontal="center"/>
    </xf>
    <xf numFmtId="0" fontId="4" fillId="0" borderId="0" xfId="0" applyFont="1" applyAlignment="1" applyProtection="1">
      <alignment horizontal="center"/>
    </xf>
    <xf numFmtId="0" fontId="10" fillId="0" borderId="8" xfId="0" applyFont="1" applyBorder="1" applyProtection="1"/>
    <xf numFmtId="164" fontId="10" fillId="0" borderId="8" xfId="0" applyNumberFormat="1" applyFont="1" applyBorder="1" applyProtection="1"/>
    <xf numFmtId="10" fontId="10" fillId="0" borderId="8" xfId="0" applyNumberFormat="1" applyFont="1" applyBorder="1" applyAlignment="1" applyProtection="1">
      <alignment horizontal="justify" vertical="justify" wrapText="1"/>
    </xf>
    <xf numFmtId="0" fontId="4" fillId="0" borderId="8" xfId="0" applyFont="1" applyBorder="1" applyAlignment="1" applyProtection="1">
      <alignment shrinkToFit="1"/>
    </xf>
    <xf numFmtId="0" fontId="3" fillId="0" borderId="8" xfId="0" applyFont="1" applyBorder="1" applyProtection="1"/>
    <xf numFmtId="166" fontId="15" fillId="0" borderId="0" xfId="0" applyNumberFormat="1" applyFont="1" applyFill="1" applyBorder="1" applyProtection="1"/>
    <xf numFmtId="0" fontId="10" fillId="0" borderId="0" xfId="0" applyFont="1" applyFill="1" applyBorder="1" applyProtection="1"/>
    <xf numFmtId="0" fontId="3" fillId="0" borderId="0" xfId="0" applyFont="1" applyProtection="1"/>
    <xf numFmtId="0" fontId="4" fillId="0" borderId="0" xfId="0" applyFont="1" applyFill="1" applyBorder="1" applyProtection="1"/>
    <xf numFmtId="10" fontId="4" fillId="0" borderId="0" xfId="0" applyNumberFormat="1" applyFont="1" applyProtection="1"/>
    <xf numFmtId="0" fontId="21" fillId="0" borderId="0" xfId="0" applyFont="1"/>
    <xf numFmtId="0" fontId="21" fillId="0" borderId="0" xfId="0" applyFont="1" applyFill="1" applyBorder="1" applyProtection="1"/>
    <xf numFmtId="0" fontId="21" fillId="0" borderId="0" xfId="0" applyFont="1" applyFill="1" applyProtection="1"/>
    <xf numFmtId="0" fontId="21" fillId="0" borderId="0" xfId="0" applyFont="1" applyFill="1" applyAlignment="1" applyProtection="1">
      <alignment horizontal="right"/>
    </xf>
    <xf numFmtId="0" fontId="20" fillId="0" borderId="0" xfId="0" applyFont="1" applyFill="1" applyAlignment="1" applyProtection="1">
      <alignment horizontal="right"/>
    </xf>
    <xf numFmtId="0" fontId="21" fillId="0" borderId="0" xfId="0" applyFont="1" applyAlignment="1" applyProtection="1"/>
    <xf numFmtId="0" fontId="23" fillId="0" borderId="0" xfId="0" applyFont="1" applyProtection="1"/>
    <xf numFmtId="0" fontId="0" fillId="0" borderId="0" xfId="0" applyProtection="1"/>
    <xf numFmtId="0" fontId="26" fillId="0" borderId="9" xfId="0" applyFont="1" applyFill="1" applyBorder="1" applyAlignment="1" applyProtection="1">
      <alignment horizontal="left"/>
    </xf>
    <xf numFmtId="0" fontId="24" fillId="0" borderId="2" xfId="0" applyFont="1" applyFill="1" applyBorder="1" applyAlignment="1" applyProtection="1">
      <alignment horizontal="center"/>
    </xf>
    <xf numFmtId="0" fontId="24" fillId="0" borderId="3" xfId="0" applyFont="1" applyFill="1" applyBorder="1" applyAlignment="1" applyProtection="1">
      <alignment horizontal="center"/>
    </xf>
    <xf numFmtId="2" fontId="24" fillId="9" borderId="0" xfId="0" applyNumberFormat="1" applyFont="1" applyFill="1" applyBorder="1" applyAlignment="1" applyProtection="1">
      <alignment horizontal="center" vertical="center"/>
    </xf>
    <xf numFmtId="2" fontId="2" fillId="9" borderId="0" xfId="4" applyNumberFormat="1" applyFont="1" applyFill="1" applyBorder="1" applyAlignment="1" applyProtection="1">
      <alignment horizontal="center" vertical="center" wrapText="1"/>
    </xf>
    <xf numFmtId="2" fontId="2" fillId="9" borderId="0" xfId="1" applyNumberFormat="1" applyFont="1" applyFill="1" applyBorder="1" applyAlignment="1" applyProtection="1">
      <alignment horizontal="center" vertical="center" wrapText="1"/>
    </xf>
    <xf numFmtId="4" fontId="2" fillId="9" borderId="0" xfId="4" applyNumberFormat="1" applyFont="1" applyFill="1" applyBorder="1" applyAlignment="1" applyProtection="1">
      <alignment horizontal="center" vertical="center" wrapText="1"/>
    </xf>
    <xf numFmtId="0" fontId="7" fillId="9" borderId="0" xfId="0" applyFont="1" applyFill="1" applyBorder="1" applyAlignment="1" applyProtection="1">
      <alignment horizontal="center" vertical="center"/>
    </xf>
    <xf numFmtId="0" fontId="2" fillId="9" borderId="0" xfId="0" applyFont="1" applyFill="1" applyBorder="1" applyAlignment="1" applyProtection="1">
      <alignment horizontal="left" vertical="center"/>
    </xf>
    <xf numFmtId="10" fontId="10" fillId="0" borderId="3" xfId="0" applyNumberFormat="1" applyFont="1" applyBorder="1" applyAlignment="1" applyProtection="1">
      <alignment horizontal="justify" vertical="center"/>
    </xf>
    <xf numFmtId="4" fontId="7" fillId="7" borderId="20" xfId="4" applyNumberFormat="1" applyFont="1" applyFill="1" applyBorder="1" applyAlignment="1" applyProtection="1">
      <alignment horizontal="right" vertical="center" wrapText="1" indent="1"/>
    </xf>
    <xf numFmtId="10" fontId="10" fillId="0" borderId="25" xfId="0" applyNumberFormat="1" applyFont="1" applyBorder="1" applyAlignment="1" applyProtection="1">
      <alignment horizontal="justify" vertical="center"/>
    </xf>
    <xf numFmtId="4" fontId="7" fillId="9" borderId="1" xfId="0" applyNumberFormat="1" applyFont="1" applyFill="1" applyBorder="1" applyAlignment="1" applyProtection="1">
      <alignment horizontal="right" vertical="center" indent="1"/>
    </xf>
    <xf numFmtId="0" fontId="10" fillId="0" borderId="3" xfId="0" applyFont="1" applyBorder="1" applyAlignment="1" applyProtection="1">
      <alignment horizontal="justify" vertical="center"/>
    </xf>
    <xf numFmtId="10" fontId="10" fillId="9" borderId="25" xfId="0" applyNumberFormat="1" applyFont="1" applyFill="1" applyBorder="1" applyAlignment="1" applyProtection="1">
      <alignment horizontal="justify" vertical="center"/>
    </xf>
    <xf numFmtId="167" fontId="7" fillId="9" borderId="3" xfId="0" applyNumberFormat="1" applyFont="1" applyFill="1" applyBorder="1" applyAlignment="1" applyProtection="1">
      <alignment horizontal="right" vertical="center" indent="1"/>
    </xf>
    <xf numFmtId="0" fontId="10" fillId="0" borderId="3" xfId="0" applyFont="1" applyBorder="1" applyAlignment="1" applyProtection="1">
      <alignment vertical="center" wrapText="1"/>
    </xf>
    <xf numFmtId="0" fontId="7" fillId="9" borderId="0" xfId="0" applyFont="1" applyFill="1" applyBorder="1" applyAlignment="1" applyProtection="1">
      <alignment vertical="center"/>
    </xf>
    <xf numFmtId="0" fontId="22" fillId="0" borderId="0" xfId="4" applyFont="1" applyFill="1" applyBorder="1" applyAlignment="1" applyProtection="1"/>
    <xf numFmtId="0" fontId="44" fillId="9" borderId="33" xfId="0" applyFont="1" applyFill="1" applyBorder="1" applyAlignment="1" applyProtection="1">
      <alignment horizontal="center"/>
    </xf>
    <xf numFmtId="10" fontId="10" fillId="9" borderId="0" xfId="0" applyNumberFormat="1" applyFont="1" applyFill="1" applyBorder="1" applyAlignment="1" applyProtection="1">
      <alignment horizontal="justify" vertical="center"/>
    </xf>
    <xf numFmtId="0" fontId="10" fillId="0" borderId="3" xfId="0" applyFont="1" applyBorder="1" applyAlignment="1" applyProtection="1">
      <alignment vertical="center"/>
    </xf>
    <xf numFmtId="0" fontId="33" fillId="0" borderId="3" xfId="0" applyFont="1" applyBorder="1" applyAlignment="1" applyProtection="1">
      <alignment vertical="center"/>
    </xf>
    <xf numFmtId="10" fontId="10" fillId="9" borderId="3" xfId="0" applyNumberFormat="1" applyFont="1" applyFill="1" applyBorder="1" applyAlignment="1" applyProtection="1">
      <alignment horizontal="justify" vertical="center"/>
    </xf>
    <xf numFmtId="0" fontId="10" fillId="9" borderId="3" xfId="0" applyFont="1" applyFill="1" applyBorder="1" applyAlignment="1" applyProtection="1">
      <alignment vertical="center"/>
    </xf>
    <xf numFmtId="0" fontId="8" fillId="9" borderId="0" xfId="0" applyFont="1" applyFill="1" applyBorder="1" applyAlignment="1" applyProtection="1">
      <alignment horizontal="center" vertical="center"/>
    </xf>
    <xf numFmtId="0" fontId="2" fillId="9" borderId="0" xfId="0" applyFont="1" applyFill="1" applyBorder="1" applyAlignment="1" applyProtection="1">
      <alignment vertical="center"/>
    </xf>
    <xf numFmtId="0" fontId="44" fillId="9" borderId="0" xfId="0" applyFont="1" applyFill="1" applyBorder="1" applyAlignment="1" applyProtection="1">
      <alignment horizontal="left"/>
    </xf>
    <xf numFmtId="167" fontId="2" fillId="9" borderId="0" xfId="0" applyNumberFormat="1" applyFont="1" applyFill="1" applyBorder="1" applyAlignment="1" applyProtection="1">
      <alignment horizontal="right" vertical="center" indent="1"/>
    </xf>
    <xf numFmtId="0" fontId="10" fillId="9" borderId="0" xfId="0" applyFont="1" applyFill="1" applyBorder="1" applyAlignment="1" applyProtection="1">
      <alignment vertical="center"/>
    </xf>
    <xf numFmtId="0" fontId="2" fillId="9" borderId="0" xfId="0" applyFont="1" applyFill="1" applyBorder="1" applyAlignment="1" applyProtection="1">
      <alignment horizontal="right" vertical="center" indent="1"/>
    </xf>
    <xf numFmtId="167" fontId="7" fillId="9" borderId="50" xfId="6" applyNumberFormat="1" applyFont="1" applyFill="1" applyBorder="1" applyAlignment="1" applyProtection="1">
      <alignment horizontal="right" vertical="center" indent="1"/>
    </xf>
    <xf numFmtId="0" fontId="1" fillId="9" borderId="0" xfId="0" applyFont="1" applyFill="1" applyBorder="1" applyAlignment="1" applyProtection="1">
      <alignment horizontal="left" vertical="center" wrapText="1"/>
    </xf>
    <xf numFmtId="0" fontId="24" fillId="0" borderId="3" xfId="0" applyFont="1" applyFill="1" applyBorder="1" applyAlignment="1" applyProtection="1">
      <alignment horizontal="center" vertical="center"/>
    </xf>
    <xf numFmtId="10" fontId="2" fillId="9" borderId="3" xfId="4" applyNumberFormat="1" applyFont="1" applyFill="1" applyBorder="1" applyAlignment="1" applyProtection="1">
      <alignment horizontal="center" vertical="center" wrapText="1"/>
    </xf>
    <xf numFmtId="10" fontId="2" fillId="0" borderId="3" xfId="4" applyNumberFormat="1" applyFont="1" applyFill="1" applyBorder="1" applyAlignment="1" applyProtection="1">
      <alignment horizontal="center" vertical="center"/>
    </xf>
    <xf numFmtId="10" fontId="2" fillId="9" borderId="2" xfId="2" applyNumberFormat="1" applyFont="1" applyFill="1" applyBorder="1" applyAlignment="1" applyProtection="1">
      <alignment horizontal="center" vertical="center" wrapText="1"/>
    </xf>
    <xf numFmtId="0" fontId="25" fillId="0" borderId="0" xfId="0" applyFont="1" applyFill="1" applyBorder="1" applyAlignment="1" applyProtection="1">
      <alignment horizontal="center"/>
    </xf>
    <xf numFmtId="0" fontId="23" fillId="0" borderId="0" xfId="0" applyFont="1" applyBorder="1" applyProtection="1"/>
    <xf numFmtId="0" fontId="0" fillId="0" borderId="0" xfId="0" applyBorder="1" applyProtection="1"/>
    <xf numFmtId="0" fontId="2" fillId="9" borderId="0" xfId="0" applyFont="1" applyFill="1" applyBorder="1" applyProtection="1"/>
    <xf numFmtId="0" fontId="24" fillId="0" borderId="3" xfId="0" applyFont="1" applyFill="1" applyBorder="1" applyAlignment="1" applyProtection="1">
      <alignment horizontal="right"/>
    </xf>
    <xf numFmtId="0" fontId="2" fillId="9" borderId="3" xfId="4" applyFont="1" applyFill="1" applyBorder="1" applyAlignment="1" applyProtection="1">
      <alignment horizontal="center" vertical="center" wrapText="1"/>
    </xf>
    <xf numFmtId="10" fontId="25" fillId="9" borderId="20" xfId="2" applyNumberFormat="1" applyFont="1" applyFill="1" applyBorder="1" applyAlignment="1" applyProtection="1">
      <alignment horizontal="right" indent="3"/>
    </xf>
    <xf numFmtId="0" fontId="24" fillId="9" borderId="57" xfId="0" applyFont="1" applyFill="1" applyBorder="1" applyProtection="1"/>
    <xf numFmtId="0" fontId="21" fillId="0" borderId="0" xfId="0" applyFont="1" applyFill="1" applyAlignment="1" applyProtection="1"/>
    <xf numFmtId="0" fontId="24" fillId="0" borderId="3" xfId="0" applyFont="1" applyFill="1" applyBorder="1" applyAlignment="1" applyProtection="1">
      <alignment horizontal="left" vertical="center" wrapText="1"/>
    </xf>
    <xf numFmtId="0" fontId="2" fillId="0" borderId="0" xfId="0" applyFont="1" applyBorder="1" applyAlignment="1" applyProtection="1">
      <alignment horizontal="left" vertical="center"/>
    </xf>
    <xf numFmtId="4" fontId="2" fillId="9" borderId="0" xfId="0" applyNumberFormat="1" applyFont="1" applyFill="1" applyBorder="1" applyAlignment="1" applyProtection="1">
      <alignment horizontal="center" vertical="center"/>
    </xf>
    <xf numFmtId="0" fontId="37" fillId="9" borderId="0" xfId="0" applyFont="1" applyFill="1" applyBorder="1" applyProtection="1"/>
    <xf numFmtId="0" fontId="24" fillId="9" borderId="0" xfId="0" applyFont="1" applyFill="1" applyBorder="1" applyProtection="1"/>
    <xf numFmtId="0" fontId="25" fillId="0" borderId="52" xfId="0" applyFont="1" applyBorder="1" applyAlignment="1" applyProtection="1">
      <alignment horizontal="center"/>
    </xf>
    <xf numFmtId="0" fontId="25" fillId="0" borderId="53" xfId="0" applyFont="1" applyBorder="1" applyAlignment="1" applyProtection="1">
      <alignment horizontal="center"/>
    </xf>
    <xf numFmtId="0" fontId="24" fillId="9" borderId="21" xfId="0" applyFont="1" applyFill="1" applyBorder="1" applyProtection="1"/>
    <xf numFmtId="0" fontId="24" fillId="9" borderId="5" xfId="0" applyFont="1" applyFill="1" applyBorder="1" applyProtection="1"/>
    <xf numFmtId="0" fontId="25" fillId="0" borderId="19" xfId="0" applyFont="1" applyBorder="1" applyProtection="1"/>
    <xf numFmtId="0" fontId="25" fillId="9" borderId="0" xfId="0" applyFont="1" applyFill="1" applyBorder="1" applyProtection="1"/>
    <xf numFmtId="10" fontId="25" fillId="9" borderId="0" xfId="2" applyNumberFormat="1" applyFont="1" applyFill="1" applyBorder="1" applyAlignment="1" applyProtection="1">
      <alignment horizontal="right" indent="4"/>
    </xf>
    <xf numFmtId="0" fontId="39" fillId="9" borderId="54" xfId="0" applyFont="1" applyFill="1" applyBorder="1" applyProtection="1"/>
    <xf numFmtId="0" fontId="24" fillId="9" borderId="54" xfId="0" applyFont="1" applyFill="1" applyBorder="1" applyProtection="1"/>
    <xf numFmtId="0" fontId="37" fillId="0" borderId="0" xfId="0" applyFont="1" applyBorder="1" applyProtection="1"/>
    <xf numFmtId="0" fontId="7" fillId="9" borderId="0" xfId="0" applyFont="1" applyFill="1" applyBorder="1" applyAlignment="1" applyProtection="1">
      <alignment horizontal="left" vertical="center"/>
    </xf>
    <xf numFmtId="10" fontId="10" fillId="0" borderId="0" xfId="0" applyNumberFormat="1" applyFont="1" applyBorder="1" applyAlignment="1" applyProtection="1">
      <alignment horizontal="justify" vertical="center"/>
    </xf>
    <xf numFmtId="0" fontId="3" fillId="9" borderId="0" xfId="4" applyFont="1" applyFill="1" applyBorder="1" applyAlignment="1" applyProtection="1">
      <alignment horizontal="right" vertical="center" wrapText="1"/>
    </xf>
    <xf numFmtId="0" fontId="7" fillId="9" borderId="0" xfId="0" applyFont="1" applyFill="1" applyBorder="1" applyAlignment="1" applyProtection="1">
      <alignment horizontal="left"/>
    </xf>
    <xf numFmtId="0" fontId="42" fillId="0" borderId="49" xfId="5" applyFill="1" applyBorder="1" applyAlignment="1" applyProtection="1"/>
    <xf numFmtId="0" fontId="45" fillId="5" borderId="50" xfId="6" applyFont="1" applyFill="1" applyBorder="1" applyAlignment="1" applyProtection="1">
      <alignment horizontal="left" vertical="center" wrapText="1"/>
    </xf>
    <xf numFmtId="0" fontId="7" fillId="9" borderId="48" xfId="4" applyFont="1" applyFill="1" applyBorder="1" applyAlignment="1" applyProtection="1">
      <alignment horizontal="left" vertical="center" wrapText="1"/>
    </xf>
    <xf numFmtId="0" fontId="2" fillId="0" borderId="3" xfId="0" applyFont="1" applyBorder="1" applyAlignment="1" applyProtection="1">
      <alignment vertical="center"/>
    </xf>
    <xf numFmtId="0" fontId="7" fillId="9" borderId="3" xfId="0" applyFont="1" applyFill="1" applyBorder="1" applyProtection="1"/>
    <xf numFmtId="0" fontId="2" fillId="0" borderId="3" xfId="0" applyFont="1" applyBorder="1" applyAlignment="1" applyProtection="1">
      <alignment horizontal="justify" vertical="center" wrapText="1"/>
    </xf>
    <xf numFmtId="167" fontId="2" fillId="9" borderId="7" xfId="0" applyNumberFormat="1" applyFont="1" applyFill="1" applyBorder="1" applyAlignment="1" applyProtection="1">
      <alignment horizontal="right" vertical="center" indent="1"/>
    </xf>
    <xf numFmtId="0" fontId="2" fillId="0" borderId="3" xfId="0" applyFont="1" applyBorder="1" applyAlignment="1" applyProtection="1">
      <alignment horizontal="justify" wrapText="1"/>
    </xf>
    <xf numFmtId="0" fontId="10" fillId="0" borderId="3" xfId="0" applyFont="1" applyBorder="1" applyAlignment="1" applyProtection="1">
      <alignment vertical="center" shrinkToFit="1"/>
    </xf>
    <xf numFmtId="0" fontId="2" fillId="0" borderId="3" xfId="0" applyFont="1" applyBorder="1" applyAlignment="1" applyProtection="1">
      <alignment horizontal="justify" vertical="center"/>
    </xf>
    <xf numFmtId="0" fontId="2" fillId="0" borderId="3" xfId="0" applyFont="1" applyBorder="1" applyProtection="1"/>
    <xf numFmtId="4" fontId="2" fillId="9" borderId="7" xfId="0" applyNumberFormat="1" applyFont="1" applyFill="1" applyBorder="1" applyAlignment="1" applyProtection="1">
      <alignment horizontal="right" vertical="center" indent="1"/>
    </xf>
    <xf numFmtId="0" fontId="7" fillId="0" borderId="3" xfId="0" applyFont="1" applyBorder="1" applyAlignment="1" applyProtection="1">
      <alignment vertical="center"/>
    </xf>
    <xf numFmtId="4" fontId="2" fillId="9" borderId="38" xfId="0" applyNumberFormat="1" applyFont="1" applyFill="1" applyBorder="1" applyAlignment="1" applyProtection="1">
      <alignment horizontal="right" vertical="center" indent="1"/>
    </xf>
    <xf numFmtId="167" fontId="2" fillId="0" borderId="3" xfId="0" applyNumberFormat="1" applyFont="1" applyFill="1" applyBorder="1" applyAlignment="1" applyProtection="1">
      <alignment horizontal="right" vertical="center" indent="1"/>
    </xf>
    <xf numFmtId="2" fontId="2" fillId="0" borderId="3" xfId="0" applyNumberFormat="1" applyFont="1" applyFill="1" applyBorder="1" applyAlignment="1" applyProtection="1">
      <alignment horizontal="right" vertical="center" indent="1"/>
    </xf>
    <xf numFmtId="0" fontId="42" fillId="0" borderId="49" xfId="5" applyFill="1" applyBorder="1" applyAlignment="1" applyProtection="1">
      <alignment horizontal="left"/>
    </xf>
    <xf numFmtId="0" fontId="2" fillId="7" borderId="3" xfId="4" applyFont="1" applyFill="1" applyBorder="1" applyAlignment="1" applyProtection="1">
      <alignment horizontal="center" vertical="center" wrapText="1"/>
    </xf>
    <xf numFmtId="4" fontId="2" fillId="0" borderId="3" xfId="0" applyNumberFormat="1" applyFont="1" applyFill="1" applyBorder="1" applyAlignment="1" applyProtection="1">
      <alignment horizontal="right" vertical="center" indent="2"/>
    </xf>
    <xf numFmtId="4" fontId="2" fillId="0" borderId="3" xfId="4" applyNumberFormat="1" applyFont="1" applyFill="1" applyBorder="1" applyAlignment="1" applyProtection="1">
      <alignment horizontal="right" vertical="center" wrapText="1" indent="2"/>
    </xf>
    <xf numFmtId="0" fontId="34" fillId="9" borderId="0" xfId="0" applyFont="1" applyFill="1" applyBorder="1" applyAlignment="1" applyProtection="1">
      <alignment horizontal="left" vertical="center"/>
    </xf>
    <xf numFmtId="0" fontId="7" fillId="9" borderId="0" xfId="4" applyFont="1" applyFill="1" applyBorder="1" applyAlignment="1" applyProtection="1">
      <alignment horizontal="right" vertical="center" wrapText="1"/>
    </xf>
    <xf numFmtId="0" fontId="7" fillId="9" borderId="0" xfId="0" applyFont="1" applyFill="1" applyBorder="1" applyAlignment="1" applyProtection="1">
      <alignment horizontal="left" vertical="center" wrapText="1"/>
    </xf>
    <xf numFmtId="0" fontId="2" fillId="7" borderId="7" xfId="4" applyFont="1" applyFill="1" applyBorder="1" applyAlignment="1" applyProtection="1">
      <alignment horizontal="center" vertical="center" wrapText="1"/>
    </xf>
    <xf numFmtId="0" fontId="42" fillId="9" borderId="49" xfId="5" applyFill="1" applyBorder="1" applyAlignment="1" applyProtection="1">
      <alignment horizontal="left"/>
    </xf>
    <xf numFmtId="0" fontId="24" fillId="9" borderId="3" xfId="0" applyFont="1" applyFill="1" applyBorder="1" applyAlignment="1" applyProtection="1">
      <alignment vertical="center" wrapText="1"/>
    </xf>
    <xf numFmtId="0" fontId="7" fillId="8" borderId="2" xfId="4" applyFont="1" applyFill="1" applyBorder="1" applyAlignment="1" applyProtection="1">
      <alignment horizontal="center" vertical="center" wrapText="1"/>
    </xf>
    <xf numFmtId="4" fontId="7" fillId="0" borderId="3" xfId="4" applyNumberFormat="1" applyFont="1" applyFill="1" applyBorder="1" applyAlignment="1" applyProtection="1">
      <alignment horizontal="right" vertical="center" wrapText="1" indent="2"/>
    </xf>
    <xf numFmtId="0" fontId="7" fillId="8" borderId="3" xfId="4" applyFont="1" applyFill="1" applyBorder="1" applyAlignment="1" applyProtection="1">
      <alignment horizontal="center" vertical="center" wrapText="1"/>
    </xf>
    <xf numFmtId="0" fontId="2" fillId="0" borderId="0" xfId="4" applyFont="1" applyFill="1"/>
    <xf numFmtId="0" fontId="2" fillId="0" borderId="0" xfId="4" applyFont="1"/>
    <xf numFmtId="0" fontId="2" fillId="9" borderId="0" xfId="4" applyFont="1" applyFill="1" applyProtection="1"/>
    <xf numFmtId="0" fontId="2" fillId="0" borderId="0" xfId="4" applyFont="1" applyFill="1" applyAlignment="1">
      <alignment vertical="center"/>
    </xf>
    <xf numFmtId="0" fontId="2" fillId="0" borderId="0" xfId="4" applyFont="1" applyAlignment="1">
      <alignment vertical="center"/>
    </xf>
    <xf numFmtId="0" fontId="7" fillId="9" borderId="0" xfId="4" applyFont="1" applyFill="1" applyBorder="1" applyAlignment="1" applyProtection="1">
      <alignment horizontal="center" vertical="center"/>
    </xf>
    <xf numFmtId="0" fontId="2" fillId="9" borderId="0" xfId="4" applyFont="1" applyFill="1" applyAlignment="1" applyProtection="1">
      <alignment vertical="center"/>
    </xf>
    <xf numFmtId="0" fontId="7" fillId="0" borderId="1" xfId="4" applyFont="1" applyBorder="1" applyAlignment="1" applyProtection="1">
      <alignment horizontal="center" vertical="center"/>
    </xf>
    <xf numFmtId="0" fontId="7" fillId="7" borderId="3" xfId="4" applyFont="1" applyFill="1" applyBorder="1" applyAlignment="1" applyProtection="1">
      <alignment horizontal="center" vertical="center" wrapText="1"/>
    </xf>
    <xf numFmtId="0" fontId="2" fillId="9" borderId="3" xfId="4" applyFont="1" applyFill="1" applyBorder="1" applyAlignment="1" applyProtection="1">
      <alignment horizontal="center" wrapText="1"/>
    </xf>
    <xf numFmtId="0" fontId="2" fillId="0" borderId="1" xfId="4" applyFont="1" applyBorder="1" applyAlignment="1" applyProtection="1">
      <alignment horizontal="center" vertical="center"/>
    </xf>
    <xf numFmtId="0" fontId="7" fillId="9" borderId="0" xfId="4" applyFont="1" applyFill="1" applyBorder="1" applyAlignment="1" applyProtection="1">
      <alignment horizontal="center" vertical="center" wrapText="1"/>
    </xf>
    <xf numFmtId="0" fontId="2" fillId="9" borderId="0" xfId="4" applyFont="1" applyFill="1" applyBorder="1" applyAlignment="1" applyProtection="1">
      <alignment horizontal="center" wrapText="1"/>
    </xf>
    <xf numFmtId="4" fontId="2" fillId="0" borderId="0" xfId="4" applyNumberFormat="1" applyFont="1" applyFill="1" applyBorder="1" applyAlignment="1">
      <alignment horizontal="center" vertical="center"/>
    </xf>
    <xf numFmtId="4" fontId="2" fillId="0" borderId="0" xfId="4" applyNumberFormat="1" applyFont="1" applyFill="1" applyBorder="1" applyAlignment="1">
      <alignment vertical="center"/>
    </xf>
    <xf numFmtId="0" fontId="7" fillId="5" borderId="63" xfId="4" applyFont="1" applyFill="1" applyBorder="1" applyAlignment="1" applyProtection="1">
      <alignment horizontal="center" vertical="center" wrapText="1"/>
    </xf>
    <xf numFmtId="0" fontId="24" fillId="0" borderId="3" xfId="4" applyFont="1" applyFill="1" applyBorder="1" applyAlignment="1" applyProtection="1">
      <alignment horizontal="center" vertical="center"/>
    </xf>
    <xf numFmtId="4" fontId="24" fillId="0" borderId="3" xfId="4" applyNumberFormat="1" applyFont="1" applyFill="1" applyBorder="1" applyAlignment="1" applyProtection="1">
      <alignment horizontal="left" vertical="center"/>
    </xf>
    <xf numFmtId="4" fontId="24" fillId="0" borderId="3" xfId="4" applyNumberFormat="1" applyFont="1" applyFill="1" applyBorder="1" applyAlignment="1" applyProtection="1">
      <alignment horizontal="right" vertical="center" indent="1"/>
    </xf>
    <xf numFmtId="4" fontId="2" fillId="9" borderId="3" xfId="4" applyNumberFormat="1" applyFont="1" applyFill="1" applyBorder="1" applyAlignment="1" applyProtection="1">
      <alignment horizontal="right" vertical="center" indent="1"/>
    </xf>
    <xf numFmtId="169" fontId="7" fillId="9" borderId="3" xfId="4" applyNumberFormat="1" applyFont="1" applyFill="1" applyBorder="1" applyAlignment="1" applyProtection="1">
      <alignment horizontal="right" vertical="center" indent="1"/>
    </xf>
    <xf numFmtId="0" fontId="7" fillId="5" borderId="3" xfId="4" applyFont="1" applyFill="1" applyBorder="1" applyAlignment="1" applyProtection="1">
      <alignment horizontal="center" vertical="center" wrapText="1"/>
    </xf>
    <xf numFmtId="0" fontId="7" fillId="10" borderId="2" xfId="4" applyFont="1" applyFill="1" applyBorder="1" applyAlignment="1" applyProtection="1">
      <alignment horizontal="center" vertical="center" wrapText="1"/>
    </xf>
    <xf numFmtId="0" fontId="7" fillId="9" borderId="2" xfId="4" applyFont="1" applyFill="1" applyBorder="1" applyAlignment="1" applyProtection="1">
      <alignment horizontal="center" vertical="center" wrapText="1"/>
    </xf>
    <xf numFmtId="0" fontId="7" fillId="5" borderId="66" xfId="4" applyFont="1" applyFill="1" applyBorder="1" applyAlignment="1" applyProtection="1">
      <alignment vertical="center" wrapText="1"/>
    </xf>
    <xf numFmtId="0" fontId="7" fillId="9" borderId="0" xfId="4" applyFont="1" applyFill="1" applyBorder="1" applyAlignment="1" applyProtection="1">
      <alignment vertical="center" wrapText="1"/>
    </xf>
    <xf numFmtId="0" fontId="7" fillId="5" borderId="3" xfId="4" applyFont="1" applyFill="1" applyBorder="1" applyAlignment="1" applyProtection="1">
      <alignment vertical="center"/>
    </xf>
    <xf numFmtId="0" fontId="7" fillId="5" borderId="3" xfId="4" applyFont="1" applyFill="1" applyBorder="1" applyAlignment="1" applyProtection="1">
      <alignment vertical="center" wrapText="1"/>
    </xf>
    <xf numFmtId="0" fontId="7" fillId="0" borderId="0" xfId="4" applyFont="1" applyFill="1" applyBorder="1" applyAlignment="1">
      <alignment horizontal="center" vertical="center" wrapText="1"/>
    </xf>
    <xf numFmtId="0" fontId="7" fillId="9" borderId="3" xfId="4" applyFont="1" applyFill="1" applyBorder="1" applyAlignment="1" applyProtection="1">
      <alignment horizontal="center" vertical="center" textRotation="255"/>
    </xf>
    <xf numFmtId="0" fontId="7" fillId="9" borderId="3" xfId="4" applyFont="1" applyFill="1" applyBorder="1" applyAlignment="1" applyProtection="1">
      <alignment horizontal="center" vertical="center" textRotation="255" wrapText="1"/>
    </xf>
    <xf numFmtId="169" fontId="2" fillId="9" borderId="3" xfId="1" applyNumberFormat="1" applyFont="1" applyFill="1" applyBorder="1" applyAlignment="1" applyProtection="1">
      <alignment horizontal="center" vertical="center"/>
    </xf>
    <xf numFmtId="0" fontId="2" fillId="9" borderId="0" xfId="4" applyFont="1" applyFill="1" applyBorder="1" applyAlignment="1" applyProtection="1">
      <alignment horizontal="center"/>
    </xf>
    <xf numFmtId="4" fontId="7" fillId="9" borderId="0" xfId="4" applyNumberFormat="1" applyFont="1" applyFill="1" applyBorder="1" applyAlignment="1" applyProtection="1">
      <alignment horizontal="center"/>
    </xf>
    <xf numFmtId="4" fontId="2" fillId="9" borderId="0" xfId="4" applyNumberFormat="1" applyFont="1" applyFill="1" applyBorder="1" applyAlignment="1" applyProtection="1">
      <alignment horizontal="center" vertical="center"/>
    </xf>
    <xf numFmtId="0" fontId="2" fillId="0" borderId="0" xfId="4" applyFont="1" applyFill="1" applyAlignment="1">
      <alignment horizontal="left" vertical="center"/>
    </xf>
    <xf numFmtId="0" fontId="2" fillId="0" borderId="0" xfId="4" applyFill="1" applyAlignment="1">
      <alignment horizontal="left" vertical="center"/>
    </xf>
    <xf numFmtId="0" fontId="7" fillId="0" borderId="0" xfId="4" applyFont="1" applyFill="1" applyAlignment="1">
      <alignment vertical="center"/>
    </xf>
    <xf numFmtId="2" fontId="2" fillId="0" borderId="0" xfId="4" applyNumberFormat="1" applyFont="1" applyFill="1" applyAlignment="1">
      <alignment vertical="center"/>
    </xf>
    <xf numFmtId="0" fontId="2" fillId="0" borderId="0" xfId="4" applyFont="1" applyFill="1" applyBorder="1" applyAlignment="1" applyProtection="1">
      <alignment horizontal="left" vertical="center" wrapText="1"/>
    </xf>
    <xf numFmtId="0" fontId="2" fillId="0" borderId="0" xfId="4" applyFont="1" applyAlignment="1">
      <alignment horizontal="left" vertical="center"/>
    </xf>
    <xf numFmtId="0" fontId="7" fillId="0" borderId="0" xfId="4" applyFont="1" applyFill="1"/>
    <xf numFmtId="2" fontId="2" fillId="0" borderId="0" xfId="4" applyNumberFormat="1" applyFont="1" applyFill="1"/>
    <xf numFmtId="0" fontId="27" fillId="0" borderId="0" xfId="4" applyFont="1" applyFill="1"/>
    <xf numFmtId="0" fontId="27" fillId="0" borderId="0" xfId="4" applyFont="1"/>
    <xf numFmtId="0" fontId="28" fillId="0" borderId="0" xfId="4" applyFont="1"/>
    <xf numFmtId="0" fontId="7" fillId="9" borderId="11" xfId="4" applyFont="1" applyFill="1" applyBorder="1" applyAlignment="1" applyProtection="1">
      <alignment horizontal="center" wrapText="1"/>
    </xf>
    <xf numFmtId="0" fontId="2" fillId="9" borderId="1" xfId="4" applyFont="1" applyFill="1" applyBorder="1" applyAlignment="1" applyProtection="1">
      <alignment horizontal="center" vertical="center"/>
    </xf>
    <xf numFmtId="0" fontId="24" fillId="9" borderId="3" xfId="4" applyFont="1" applyFill="1" applyBorder="1" applyAlignment="1" applyProtection="1">
      <alignment horizontal="center" vertical="center"/>
    </xf>
    <xf numFmtId="4" fontId="24" fillId="9" borderId="3" xfId="4" applyNumberFormat="1" applyFont="1" applyFill="1" applyBorder="1" applyAlignment="1" applyProtection="1">
      <alignment horizontal="left" vertical="center" wrapText="1"/>
    </xf>
    <xf numFmtId="4" fontId="24" fillId="9" borderId="3" xfId="4" applyNumberFormat="1" applyFont="1" applyFill="1" applyBorder="1" applyAlignment="1" applyProtection="1">
      <alignment horizontal="right" vertical="center" indent="1"/>
    </xf>
    <xf numFmtId="0" fontId="21" fillId="0" borderId="0" xfId="0" applyFont="1" applyFill="1" applyBorder="1" applyAlignment="1" applyProtection="1"/>
    <xf numFmtId="0" fontId="41" fillId="9" borderId="0" xfId="4" applyFont="1" applyFill="1" applyBorder="1" applyAlignment="1" applyProtection="1">
      <alignment horizontal="center"/>
    </xf>
    <xf numFmtId="0" fontId="21" fillId="0" borderId="0" xfId="0" applyFont="1" applyProtection="1"/>
    <xf numFmtId="4" fontId="21" fillId="0" borderId="0" xfId="0" applyNumberFormat="1" applyFont="1" applyProtection="1"/>
    <xf numFmtId="0" fontId="7" fillId="9" borderId="0" xfId="0" applyFont="1" applyFill="1" applyBorder="1" applyAlignment="1" applyProtection="1">
      <alignment horizontal="left" vertical="center" wrapText="1"/>
    </xf>
    <xf numFmtId="0" fontId="7" fillId="7" borderId="48" xfId="4" applyFont="1" applyFill="1" applyBorder="1" applyAlignment="1" applyProtection="1">
      <alignment horizontal="center" wrapText="1"/>
    </xf>
    <xf numFmtId="4" fontId="24" fillId="9" borderId="3" xfId="0" applyNumberFormat="1" applyFont="1" applyFill="1" applyBorder="1" applyAlignment="1" applyProtection="1">
      <alignment horizontal="right" vertical="center" indent="2"/>
    </xf>
    <xf numFmtId="0" fontId="7" fillId="9" borderId="69" xfId="4" applyFont="1" applyFill="1" applyBorder="1" applyAlignment="1" applyProtection="1">
      <alignment horizontal="center" vertical="center"/>
    </xf>
    <xf numFmtId="0" fontId="24" fillId="9" borderId="0" xfId="0" applyFont="1" applyFill="1" applyBorder="1" applyAlignment="1" applyProtection="1">
      <alignment horizontal="center" vertical="center"/>
    </xf>
    <xf numFmtId="0" fontId="24" fillId="9" borderId="0" xfId="0" applyFont="1" applyFill="1" applyBorder="1" applyAlignment="1" applyProtection="1">
      <alignment horizontal="left" vertical="center" wrapText="1"/>
    </xf>
    <xf numFmtId="4" fontId="24" fillId="9" borderId="0" xfId="0" applyNumberFormat="1" applyFont="1" applyFill="1" applyBorder="1" applyAlignment="1" applyProtection="1">
      <alignment horizontal="right" vertical="center" indent="2"/>
    </xf>
    <xf numFmtId="4" fontId="2" fillId="9" borderId="0" xfId="0" applyNumberFormat="1" applyFont="1" applyFill="1" applyBorder="1" applyAlignment="1" applyProtection="1">
      <alignment horizontal="right" vertical="center" indent="2"/>
    </xf>
    <xf numFmtId="4" fontId="2" fillId="0" borderId="0" xfId="0" applyNumberFormat="1" applyFont="1" applyFill="1" applyBorder="1" applyAlignment="1" applyProtection="1">
      <alignment horizontal="right" vertical="center" indent="2"/>
    </xf>
    <xf numFmtId="4" fontId="2" fillId="9" borderId="0" xfId="4" applyNumberFormat="1" applyFont="1" applyFill="1" applyBorder="1" applyAlignment="1" applyProtection="1">
      <alignment horizontal="right" vertical="center" wrapText="1" indent="2"/>
    </xf>
    <xf numFmtId="4" fontId="2" fillId="0" borderId="0" xfId="4" applyNumberFormat="1" applyFont="1" applyFill="1" applyBorder="1" applyAlignment="1" applyProtection="1">
      <alignment horizontal="right" vertical="center" wrapText="1" indent="2"/>
    </xf>
    <xf numFmtId="4" fontId="7" fillId="0" borderId="0" xfId="4" applyNumberFormat="1" applyFont="1" applyFill="1" applyBorder="1" applyAlignment="1" applyProtection="1">
      <alignment horizontal="right" vertical="center" wrapText="1" indent="2"/>
    </xf>
    <xf numFmtId="4" fontId="25" fillId="7" borderId="3" xfId="0" applyNumberFormat="1" applyFont="1" applyFill="1" applyBorder="1" applyAlignment="1" applyProtection="1">
      <alignment horizontal="center" vertical="center" wrapText="1"/>
    </xf>
    <xf numFmtId="4" fontId="7" fillId="7" borderId="3" xfId="0" applyNumberFormat="1" applyFont="1" applyFill="1" applyBorder="1" applyAlignment="1" applyProtection="1">
      <alignment horizontal="center" vertical="center" wrapText="1"/>
    </xf>
    <xf numFmtId="169" fontId="25" fillId="9" borderId="3" xfId="0" applyNumberFormat="1" applyFont="1" applyFill="1" applyBorder="1" applyAlignment="1" applyProtection="1">
      <alignment horizontal="right" vertical="center" indent="1"/>
    </xf>
    <xf numFmtId="3" fontId="2" fillId="9" borderId="3" xfId="0" applyNumberFormat="1" applyFont="1" applyFill="1" applyBorder="1" applyAlignment="1" applyProtection="1">
      <alignment horizontal="center" vertical="center"/>
    </xf>
    <xf numFmtId="169" fontId="7" fillId="9" borderId="3" xfId="0" applyNumberFormat="1" applyFont="1" applyFill="1" applyBorder="1" applyAlignment="1" applyProtection="1">
      <alignment horizontal="right" vertical="center" indent="1"/>
    </xf>
    <xf numFmtId="4" fontId="25" fillId="9" borderId="0" xfId="0" applyNumberFormat="1" applyFont="1" applyFill="1" applyBorder="1" applyAlignment="1" applyProtection="1">
      <alignment horizontal="right" vertical="center"/>
    </xf>
    <xf numFmtId="0" fontId="7" fillId="9" borderId="0" xfId="0" applyFont="1" applyFill="1" applyBorder="1" applyAlignment="1" applyProtection="1">
      <alignment horizontal="left" vertical="center" wrapText="1"/>
    </xf>
    <xf numFmtId="49" fontId="2" fillId="11" borderId="3" xfId="4" applyNumberFormat="1" applyFont="1" applyFill="1" applyBorder="1" applyAlignment="1" applyProtection="1">
      <alignment horizontal="center" vertical="center" wrapText="1"/>
      <protection locked="0"/>
    </xf>
    <xf numFmtId="8" fontId="2" fillId="11" borderId="3" xfId="0" applyNumberFormat="1" applyFont="1" applyFill="1" applyBorder="1" applyAlignment="1" applyProtection="1">
      <alignment horizontal="center"/>
      <protection locked="0"/>
    </xf>
    <xf numFmtId="10" fontId="2" fillId="11" borderId="3" xfId="0" applyNumberFormat="1" applyFont="1" applyFill="1" applyBorder="1" applyAlignment="1" applyProtection="1">
      <alignment horizontal="center"/>
      <protection locked="0"/>
    </xf>
    <xf numFmtId="8" fontId="24" fillId="11" borderId="3" xfId="0" applyNumberFormat="1" applyFont="1" applyFill="1" applyBorder="1" applyAlignment="1" applyProtection="1">
      <alignment horizontal="right" indent="2"/>
      <protection locked="0"/>
    </xf>
    <xf numFmtId="8" fontId="2" fillId="11" borderId="3" xfId="0" applyNumberFormat="1" applyFont="1" applyFill="1" applyBorder="1" applyAlignment="1" applyProtection="1">
      <alignment horizontal="right" indent="2"/>
      <protection locked="0"/>
    </xf>
    <xf numFmtId="4" fontId="24" fillId="11" borderId="3" xfId="0" applyNumberFormat="1" applyFont="1" applyFill="1" applyBorder="1" applyAlignment="1" applyProtection="1">
      <alignment horizontal="right" vertical="center" indent="2"/>
      <protection locked="0"/>
    </xf>
    <xf numFmtId="0" fontId="7" fillId="11" borderId="3" xfId="0" applyFont="1" applyFill="1" applyBorder="1" applyAlignment="1" applyProtection="1">
      <alignment horizontal="center" vertical="center"/>
    </xf>
    <xf numFmtId="170" fontId="24" fillId="11" borderId="3" xfId="0" applyNumberFormat="1" applyFont="1" applyFill="1" applyBorder="1" applyAlignment="1" applyProtection="1">
      <alignment horizontal="right" indent="2"/>
      <protection locked="0"/>
    </xf>
    <xf numFmtId="0" fontId="24"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wrapText="1"/>
    </xf>
    <xf numFmtId="0" fontId="7" fillId="11" borderId="3" xfId="0" applyFont="1" applyFill="1" applyBorder="1" applyAlignment="1" applyProtection="1">
      <alignment horizontal="center" vertical="center"/>
      <protection locked="0"/>
    </xf>
    <xf numFmtId="4" fontId="2" fillId="11" borderId="3" xfId="0" applyNumberFormat="1" applyFont="1" applyFill="1" applyBorder="1" applyAlignment="1" applyProtection="1">
      <alignment horizontal="right" vertical="center" indent="1"/>
      <protection locked="0"/>
    </xf>
    <xf numFmtId="4" fontId="2" fillId="11" borderId="7" xfId="0" applyNumberFormat="1" applyFont="1" applyFill="1" applyBorder="1" applyAlignment="1" applyProtection="1">
      <alignment horizontal="right" vertical="center" indent="1"/>
      <protection locked="0"/>
    </xf>
    <xf numFmtId="4" fontId="2" fillId="11" borderId="1" xfId="0" applyNumberFormat="1" applyFont="1" applyFill="1" applyBorder="1" applyAlignment="1" applyProtection="1">
      <alignment horizontal="right" vertical="center" indent="1"/>
      <protection locked="0"/>
    </xf>
    <xf numFmtId="167" fontId="2" fillId="11" borderId="3" xfId="0" applyNumberFormat="1" applyFont="1" applyFill="1" applyBorder="1" applyAlignment="1" applyProtection="1">
      <alignment horizontal="right" vertical="center" indent="1"/>
      <protection locked="0"/>
    </xf>
    <xf numFmtId="167" fontId="2" fillId="11" borderId="7" xfId="0" applyNumberFormat="1" applyFont="1" applyFill="1" applyBorder="1" applyAlignment="1" applyProtection="1">
      <alignment horizontal="right" vertical="center" indent="1"/>
      <protection locked="0"/>
    </xf>
    <xf numFmtId="0" fontId="7" fillId="11" borderId="3" xfId="4" applyFont="1" applyFill="1" applyBorder="1" applyAlignment="1" applyProtection="1">
      <alignment horizontal="center" vertical="center"/>
    </xf>
    <xf numFmtId="10" fontId="25" fillId="11" borderId="55" xfId="2" applyNumberFormat="1" applyFont="1" applyFill="1" applyBorder="1" applyAlignment="1" applyProtection="1">
      <alignment horizontal="right" indent="3"/>
      <protection locked="0"/>
    </xf>
    <xf numFmtId="10" fontId="25" fillId="11" borderId="56" xfId="2" applyNumberFormat="1" applyFont="1" applyFill="1" applyBorder="1" applyAlignment="1" applyProtection="1">
      <alignment horizontal="right" indent="3"/>
      <protection locked="0"/>
    </xf>
    <xf numFmtId="10" fontId="25" fillId="11" borderId="58" xfId="2" applyNumberFormat="1" applyFont="1" applyFill="1" applyBorder="1" applyAlignment="1" applyProtection="1">
      <alignment horizontal="right" indent="3"/>
      <protection locked="0"/>
    </xf>
    <xf numFmtId="0" fontId="7" fillId="11" borderId="3" xfId="4" applyFont="1" applyFill="1" applyBorder="1" applyAlignment="1" applyProtection="1">
      <alignment horizontal="center" vertical="center" wrapText="1"/>
    </xf>
    <xf numFmtId="169" fontId="24" fillId="11" borderId="3" xfId="0" applyNumberFormat="1" applyFont="1" applyFill="1" applyBorder="1" applyAlignment="1" applyProtection="1">
      <alignment horizontal="right" vertical="center" indent="1"/>
      <protection locked="0"/>
    </xf>
    <xf numFmtId="0" fontId="49" fillId="9" borderId="0" xfId="4" applyFont="1" applyFill="1" applyBorder="1" applyAlignment="1" applyProtection="1">
      <alignment horizontal="center"/>
    </xf>
    <xf numFmtId="0" fontId="7" fillId="11" borderId="38" xfId="4" applyFont="1" applyFill="1" applyBorder="1" applyAlignment="1" applyProtection="1">
      <alignment horizontal="center" wrapText="1"/>
      <protection locked="0"/>
    </xf>
    <xf numFmtId="0" fontId="7" fillId="11" borderId="48" xfId="4" applyFont="1" applyFill="1" applyBorder="1" applyAlignment="1" applyProtection="1">
      <alignment horizontal="center" wrapText="1"/>
      <protection locked="0"/>
    </xf>
    <xf numFmtId="0" fontId="7" fillId="11" borderId="51" xfId="4" applyFont="1" applyFill="1" applyBorder="1" applyAlignment="1" applyProtection="1">
      <alignment horizontal="center" wrapText="1"/>
      <protection locked="0"/>
    </xf>
    <xf numFmtId="0" fontId="7" fillId="11" borderId="32" xfId="4" applyFont="1" applyFill="1" applyBorder="1" applyAlignment="1" applyProtection="1">
      <alignment horizontal="center" wrapText="1"/>
      <protection locked="0"/>
    </xf>
    <xf numFmtId="0" fontId="7" fillId="11" borderId="33" xfId="4" applyFont="1" applyFill="1" applyBorder="1" applyAlignment="1" applyProtection="1">
      <alignment horizontal="center" wrapText="1"/>
      <protection locked="0"/>
    </xf>
    <xf numFmtId="0" fontId="7" fillId="11" borderId="9" xfId="4" applyFont="1" applyFill="1" applyBorder="1" applyAlignment="1" applyProtection="1">
      <alignment horizontal="center" wrapText="1"/>
      <protection locked="0"/>
    </xf>
    <xf numFmtId="0" fontId="7" fillId="9" borderId="0" xfId="0" applyFont="1" applyFill="1" applyBorder="1" applyAlignment="1" applyProtection="1">
      <alignment horizontal="left" vertical="center" wrapText="1"/>
    </xf>
    <xf numFmtId="0" fontId="2" fillId="7" borderId="7" xfId="4" applyFont="1" applyFill="1" applyBorder="1" applyAlignment="1" applyProtection="1">
      <alignment horizontal="center" vertical="center" wrapText="1"/>
    </xf>
    <xf numFmtId="0" fontId="2" fillId="7" borderId="2" xfId="4" applyFont="1" applyFill="1" applyBorder="1" applyAlignment="1" applyProtection="1">
      <alignment horizontal="center" vertical="center" wrapText="1"/>
    </xf>
    <xf numFmtId="0" fontId="7" fillId="7" borderId="7" xfId="4" applyFont="1" applyFill="1" applyBorder="1" applyAlignment="1" applyProtection="1">
      <alignment horizontal="center" vertical="center" wrapText="1"/>
    </xf>
    <xf numFmtId="0" fontId="7" fillId="7" borderId="46" xfId="4" applyFont="1" applyFill="1" applyBorder="1" applyAlignment="1" applyProtection="1">
      <alignment horizontal="center" vertical="center" wrapText="1"/>
    </xf>
    <xf numFmtId="0" fontId="7" fillId="7" borderId="2" xfId="4" applyFont="1" applyFill="1" applyBorder="1" applyAlignment="1" applyProtection="1">
      <alignment horizontal="center" vertical="center" wrapText="1"/>
    </xf>
    <xf numFmtId="0" fontId="2" fillId="11" borderId="3" xfId="4" applyFont="1" applyFill="1" applyBorder="1" applyAlignment="1" applyProtection="1">
      <alignment horizontal="center" vertical="center" wrapText="1"/>
      <protection locked="0"/>
    </xf>
    <xf numFmtId="0" fontId="2" fillId="7" borderId="41" xfId="4" applyFont="1" applyFill="1" applyBorder="1" applyAlignment="1" applyProtection="1">
      <alignment horizontal="center" vertical="center" wrapText="1"/>
    </xf>
    <xf numFmtId="0" fontId="2" fillId="7" borderId="59" xfId="4" applyFont="1" applyFill="1" applyBorder="1" applyAlignment="1" applyProtection="1">
      <alignment horizontal="center" vertical="center" wrapText="1"/>
    </xf>
    <xf numFmtId="4" fontId="24" fillId="9" borderId="1" xfId="0" applyNumberFormat="1" applyFont="1" applyFill="1" applyBorder="1" applyAlignment="1" applyProtection="1">
      <alignment horizontal="right" vertical="center" indent="2"/>
    </xf>
    <xf numFmtId="4" fontId="24" fillId="9" borderId="8" xfId="0" applyNumberFormat="1" applyFont="1" applyFill="1" applyBorder="1" applyAlignment="1" applyProtection="1">
      <alignment horizontal="right" vertical="center" indent="2"/>
    </xf>
    <xf numFmtId="0" fontId="54" fillId="9" borderId="60" xfId="5" applyFont="1" applyFill="1" applyBorder="1" applyAlignment="1" applyProtection="1">
      <alignment horizontal="left" vertical="center" wrapText="1"/>
    </xf>
    <xf numFmtId="0" fontId="2" fillId="9" borderId="0" xfId="4" applyFont="1" applyFill="1" applyBorder="1" applyAlignment="1" applyProtection="1">
      <alignment horizontal="center" wrapText="1"/>
    </xf>
    <xf numFmtId="0" fontId="2" fillId="9" borderId="0" xfId="4" applyFont="1" applyFill="1" applyBorder="1" applyAlignment="1" applyProtection="1">
      <alignment horizontal="center"/>
    </xf>
    <xf numFmtId="0" fontId="7" fillId="7" borderId="1" xfId="4" applyFont="1" applyFill="1" applyBorder="1" applyAlignment="1" applyProtection="1">
      <alignment horizontal="center" wrapText="1"/>
    </xf>
    <xf numFmtId="0" fontId="7" fillId="7" borderId="8" xfId="4" applyFont="1" applyFill="1" applyBorder="1" applyAlignment="1" applyProtection="1">
      <alignment horizontal="center" wrapText="1"/>
    </xf>
    <xf numFmtId="0" fontId="2" fillId="7" borderId="46" xfId="4" applyFont="1" applyFill="1" applyBorder="1" applyAlignment="1" applyProtection="1">
      <alignment horizontal="center" vertical="center" wrapText="1"/>
    </xf>
    <xf numFmtId="0" fontId="7" fillId="7" borderId="11" xfId="4" applyFont="1" applyFill="1" applyBorder="1" applyAlignment="1" applyProtection="1">
      <alignment horizontal="center" wrapText="1"/>
    </xf>
    <xf numFmtId="0" fontId="7" fillId="7" borderId="48" xfId="4" applyFont="1" applyFill="1" applyBorder="1" applyAlignment="1" applyProtection="1">
      <alignment horizontal="center" wrapText="1"/>
    </xf>
    <xf numFmtId="4" fontId="25" fillId="7" borderId="3" xfId="0" applyNumberFormat="1" applyFont="1" applyFill="1" applyBorder="1" applyAlignment="1" applyProtection="1">
      <alignment horizontal="center" vertical="center" wrapText="1"/>
    </xf>
    <xf numFmtId="1" fontId="24" fillId="9" borderId="3" xfId="0" applyNumberFormat="1" applyFont="1" applyFill="1" applyBorder="1" applyAlignment="1" applyProtection="1">
      <alignment horizontal="center" vertical="center"/>
    </xf>
    <xf numFmtId="169" fontId="7" fillId="7" borderId="3" xfId="1" applyNumberFormat="1" applyFont="1" applyFill="1" applyBorder="1" applyAlignment="1" applyProtection="1">
      <alignment horizontal="center" vertical="center" wrapText="1"/>
    </xf>
    <xf numFmtId="4" fontId="7" fillId="7" borderId="3" xfId="4" applyNumberFormat="1" applyFont="1" applyFill="1" applyBorder="1" applyAlignment="1" applyProtection="1">
      <alignment horizontal="center" vertical="center" wrapText="1"/>
    </xf>
    <xf numFmtId="169" fontId="2" fillId="9" borderId="3" xfId="4" applyNumberFormat="1" applyFont="1" applyFill="1" applyBorder="1" applyAlignment="1" applyProtection="1">
      <alignment horizontal="center" vertical="center" wrapText="1"/>
    </xf>
    <xf numFmtId="0" fontId="2" fillId="7" borderId="1" xfId="4" applyFont="1" applyFill="1" applyBorder="1" applyAlignment="1" applyProtection="1">
      <alignment horizontal="center" vertical="center" wrapText="1"/>
    </xf>
    <xf numFmtId="0" fontId="2" fillId="7" borderId="8" xfId="4" applyFont="1" applyFill="1" applyBorder="1" applyAlignment="1" applyProtection="1">
      <alignment horizontal="center" vertical="center" wrapText="1"/>
    </xf>
    <xf numFmtId="4" fontId="2" fillId="9" borderId="1" xfId="4" applyNumberFormat="1" applyFont="1" applyFill="1" applyBorder="1" applyAlignment="1" applyProtection="1">
      <alignment horizontal="right" vertical="center" wrapText="1" indent="2"/>
    </xf>
    <xf numFmtId="4" fontId="2" fillId="9" borderId="8" xfId="4" applyNumberFormat="1" applyFont="1" applyFill="1" applyBorder="1" applyAlignment="1" applyProtection="1">
      <alignment horizontal="right" vertical="center" wrapText="1" indent="2"/>
    </xf>
    <xf numFmtId="4" fontId="24" fillId="11" borderId="3" xfId="0" applyNumberFormat="1" applyFont="1" applyFill="1" applyBorder="1" applyAlignment="1" applyProtection="1">
      <alignment horizontal="center" vertical="center"/>
      <protection locked="0"/>
    </xf>
    <xf numFmtId="0" fontId="7" fillId="7" borderId="52" xfId="4" applyFont="1" applyFill="1" applyBorder="1" applyAlignment="1" applyProtection="1">
      <alignment horizontal="center" vertical="center" wrapText="1"/>
    </xf>
    <xf numFmtId="0" fontId="7" fillId="7" borderId="47" xfId="4" applyFont="1" applyFill="1" applyBorder="1" applyAlignment="1" applyProtection="1">
      <alignment horizontal="center" vertical="center" wrapText="1"/>
    </xf>
    <xf numFmtId="0" fontId="7" fillId="7" borderId="53" xfId="4" applyFont="1" applyFill="1" applyBorder="1" applyAlignment="1" applyProtection="1">
      <alignment horizontal="center" vertical="center" wrapText="1"/>
    </xf>
    <xf numFmtId="0" fontId="7" fillId="7" borderId="19" xfId="4" applyFont="1" applyFill="1" applyBorder="1" applyAlignment="1" applyProtection="1">
      <alignment horizontal="center" vertical="center"/>
    </xf>
    <xf numFmtId="0" fontId="7" fillId="7" borderId="12" xfId="4" applyFont="1" applyFill="1" applyBorder="1" applyAlignment="1" applyProtection="1">
      <alignment horizontal="center" vertical="center"/>
    </xf>
    <xf numFmtId="0" fontId="7" fillId="7" borderId="26" xfId="4" applyFont="1" applyFill="1" applyBorder="1" applyAlignment="1" applyProtection="1">
      <alignment horizontal="center" vertical="center"/>
    </xf>
    <xf numFmtId="0" fontId="42" fillId="9" borderId="49" xfId="5" applyFill="1" applyBorder="1" applyAlignment="1" applyProtection="1">
      <alignment horizontal="left"/>
    </xf>
    <xf numFmtId="0" fontId="2" fillId="9" borderId="3" xfId="0" applyFont="1" applyFill="1" applyBorder="1" applyAlignment="1" applyProtection="1">
      <alignment horizontal="center" vertical="center" wrapText="1"/>
    </xf>
    <xf numFmtId="0" fontId="31" fillId="9" borderId="0" xfId="0" applyFont="1" applyFill="1" applyBorder="1" applyAlignment="1" applyProtection="1">
      <alignment horizontal="center"/>
    </xf>
    <xf numFmtId="0" fontId="2" fillId="9" borderId="0" xfId="0" applyFont="1" applyFill="1" applyBorder="1" applyAlignment="1" applyProtection="1">
      <alignment horizontal="center"/>
    </xf>
    <xf numFmtId="0" fontId="7" fillId="9" borderId="0" xfId="0" applyFont="1" applyFill="1" applyBorder="1" applyAlignment="1" applyProtection="1">
      <alignment horizontal="center"/>
    </xf>
    <xf numFmtId="0" fontId="7" fillId="11" borderId="38" xfId="0" applyFont="1" applyFill="1" applyBorder="1" applyAlignment="1" applyProtection="1">
      <alignment horizontal="center" vertical="center"/>
    </xf>
    <xf numFmtId="0" fontId="7" fillId="11" borderId="48" xfId="0" applyFont="1" applyFill="1" applyBorder="1" applyAlignment="1" applyProtection="1">
      <alignment horizontal="center" vertical="center"/>
    </xf>
    <xf numFmtId="0" fontId="7" fillId="11" borderId="51" xfId="0" applyFont="1" applyFill="1" applyBorder="1" applyAlignment="1" applyProtection="1">
      <alignment horizontal="center" vertical="center"/>
    </xf>
    <xf numFmtId="0" fontId="7" fillId="11" borderId="32" xfId="0" applyFont="1" applyFill="1" applyBorder="1" applyAlignment="1" applyProtection="1">
      <alignment horizontal="center" vertical="center"/>
    </xf>
    <xf numFmtId="0" fontId="7" fillId="11" borderId="33" xfId="0" applyFont="1" applyFill="1" applyBorder="1" applyAlignment="1" applyProtection="1">
      <alignment horizontal="center" vertical="center"/>
    </xf>
    <xf numFmtId="0" fontId="7" fillId="11" borderId="9" xfId="0" applyFont="1" applyFill="1" applyBorder="1" applyAlignment="1" applyProtection="1">
      <alignment horizontal="center" vertical="center"/>
    </xf>
    <xf numFmtId="0" fontId="38" fillId="9" borderId="24" xfId="0" applyFont="1" applyFill="1" applyBorder="1" applyAlignment="1" applyProtection="1">
      <alignment horizontal="left" vertical="top" wrapText="1"/>
    </xf>
    <xf numFmtId="0" fontId="40" fillId="9" borderId="67" xfId="0" applyFont="1" applyFill="1" applyBorder="1" applyAlignment="1" applyProtection="1">
      <alignment horizontal="left" wrapText="1"/>
    </xf>
    <xf numFmtId="0" fontId="40" fillId="9" borderId="68" xfId="0" applyFont="1" applyFill="1" applyBorder="1" applyAlignment="1" applyProtection="1">
      <alignment horizontal="left" wrapText="1"/>
    </xf>
    <xf numFmtId="0" fontId="36" fillId="9" borderId="0" xfId="0" applyFont="1" applyFill="1" applyBorder="1" applyAlignment="1" applyProtection="1">
      <alignment horizontal="center"/>
    </xf>
    <xf numFmtId="0" fontId="25" fillId="9" borderId="0" xfId="0" applyFont="1" applyFill="1" applyBorder="1" applyAlignment="1" applyProtection="1">
      <alignment horizontal="center"/>
    </xf>
    <xf numFmtId="0" fontId="35" fillId="9" borderId="0" xfId="0" applyFont="1" applyFill="1" applyBorder="1" applyAlignment="1" applyProtection="1">
      <alignment horizontal="center"/>
    </xf>
    <xf numFmtId="0" fontId="37" fillId="9" borderId="0" xfId="0" applyFont="1" applyFill="1" applyBorder="1" applyAlignment="1" applyProtection="1">
      <alignment horizontal="center"/>
    </xf>
    <xf numFmtId="0" fontId="25" fillId="11" borderId="38" xfId="0" applyFont="1" applyFill="1" applyBorder="1" applyAlignment="1" applyProtection="1">
      <alignment horizontal="center"/>
    </xf>
    <xf numFmtId="0" fontId="25" fillId="11" borderId="51" xfId="0" applyFont="1" applyFill="1" applyBorder="1" applyAlignment="1" applyProtection="1">
      <alignment horizontal="center"/>
    </xf>
    <xf numFmtId="0" fontId="25" fillId="11" borderId="32" xfId="0" applyFont="1" applyFill="1" applyBorder="1" applyAlignment="1" applyProtection="1">
      <alignment horizontal="center"/>
    </xf>
    <xf numFmtId="0" fontId="25" fillId="11" borderId="9" xfId="0" applyFont="1" applyFill="1" applyBorder="1" applyAlignment="1" applyProtection="1">
      <alignment horizontal="center"/>
    </xf>
    <xf numFmtId="14" fontId="7" fillId="2" borderId="1" xfId="0" applyNumberFormat="1" applyFont="1" applyFill="1" applyBorder="1" applyAlignment="1" applyProtection="1">
      <alignment horizontal="center"/>
      <protection locked="0"/>
    </xf>
    <xf numFmtId="14" fontId="7" fillId="2" borderId="11" xfId="0" applyNumberFormat="1" applyFont="1" applyFill="1" applyBorder="1" applyAlignment="1" applyProtection="1">
      <alignment horizontal="center"/>
      <protection locked="0"/>
    </xf>
    <xf numFmtId="14" fontId="7" fillId="2" borderId="8" xfId="0" applyNumberFormat="1" applyFont="1" applyFill="1" applyBorder="1" applyAlignment="1" applyProtection="1">
      <alignment horizontal="center"/>
      <protection locked="0"/>
    </xf>
    <xf numFmtId="0" fontId="7" fillId="2" borderId="3" xfId="0" applyFont="1" applyFill="1" applyBorder="1" applyAlignment="1" applyProtection="1">
      <alignment horizontal="left"/>
      <protection locked="0"/>
    </xf>
    <xf numFmtId="0" fontId="12" fillId="0" borderId="3" xfId="0" applyFont="1" applyBorder="1" applyAlignment="1" applyProtection="1">
      <protection locked="0"/>
    </xf>
    <xf numFmtId="0" fontId="17" fillId="0" borderId="45" xfId="0" applyFont="1" applyBorder="1" applyAlignment="1" applyProtection="1">
      <alignment horizontal="center"/>
      <protection locked="0"/>
    </xf>
    <xf numFmtId="0" fontId="4" fillId="0" borderId="24" xfId="0" applyFont="1" applyBorder="1" applyAlignment="1" applyProtection="1">
      <alignment horizontal="center"/>
      <protection locked="0"/>
    </xf>
    <xf numFmtId="0" fontId="4" fillId="0" borderId="44" xfId="0" applyFont="1" applyBorder="1" applyAlignment="1" applyProtection="1">
      <alignment horizontal="center"/>
      <protection locked="0"/>
    </xf>
    <xf numFmtId="10" fontId="7" fillId="2" borderId="1" xfId="0" applyNumberFormat="1" applyFont="1" applyFill="1" applyBorder="1" applyAlignment="1" applyProtection="1">
      <alignment horizontal="center"/>
      <protection locked="0"/>
    </xf>
    <xf numFmtId="10" fontId="7" fillId="2" borderId="11" xfId="0" applyNumberFormat="1" applyFont="1" applyFill="1" applyBorder="1" applyAlignment="1" applyProtection="1">
      <alignment horizontal="center"/>
      <protection locked="0"/>
    </xf>
    <xf numFmtId="10" fontId="7" fillId="2" borderId="8" xfId="0" applyNumberFormat="1" applyFont="1" applyFill="1" applyBorder="1" applyAlignment="1" applyProtection="1">
      <alignment horizontal="center"/>
      <protection locked="0"/>
    </xf>
    <xf numFmtId="0" fontId="7" fillId="2" borderId="1" xfId="1" applyNumberFormat="1" applyFont="1" applyFill="1" applyBorder="1" applyAlignment="1" applyProtection="1">
      <alignment horizontal="left"/>
      <protection locked="0"/>
    </xf>
    <xf numFmtId="0" fontId="7" fillId="2" borderId="11" xfId="1" applyNumberFormat="1" applyFont="1" applyFill="1" applyBorder="1" applyAlignment="1" applyProtection="1">
      <alignment horizontal="left"/>
      <protection locked="0"/>
    </xf>
    <xf numFmtId="0" fontId="7" fillId="2" borderId="8" xfId="1" applyNumberFormat="1" applyFont="1" applyFill="1" applyBorder="1" applyAlignment="1" applyProtection="1">
      <alignment horizontal="left"/>
      <protection locked="0"/>
    </xf>
    <xf numFmtId="10" fontId="3" fillId="2" borderId="1" xfId="0" applyNumberFormat="1" applyFont="1" applyFill="1" applyBorder="1" applyAlignment="1" applyProtection="1">
      <alignment horizontal="left"/>
      <protection locked="0"/>
    </xf>
    <xf numFmtId="10" fontId="3" fillId="2" borderId="11" xfId="0" applyNumberFormat="1" applyFont="1" applyFill="1" applyBorder="1" applyAlignment="1" applyProtection="1">
      <alignment horizontal="left"/>
      <protection locked="0"/>
    </xf>
    <xf numFmtId="10" fontId="3" fillId="2" borderId="8" xfId="0" applyNumberFormat="1" applyFont="1" applyFill="1" applyBorder="1" applyAlignment="1" applyProtection="1">
      <alignment horizontal="left"/>
      <protection locked="0"/>
    </xf>
    <xf numFmtId="14" fontId="7" fillId="2" borderId="1" xfId="0" applyNumberFormat="1" applyFont="1" applyFill="1" applyBorder="1" applyAlignment="1" applyProtection="1">
      <alignment horizontal="center"/>
    </xf>
    <xf numFmtId="14" fontId="7" fillId="2" borderId="11" xfId="0" applyNumberFormat="1" applyFont="1" applyFill="1" applyBorder="1" applyAlignment="1" applyProtection="1">
      <alignment horizontal="center"/>
    </xf>
    <xf numFmtId="14" fontId="7" fillId="2" borderId="8" xfId="0" applyNumberFormat="1" applyFont="1" applyFill="1" applyBorder="1" applyAlignment="1" applyProtection="1">
      <alignment horizontal="center"/>
    </xf>
    <xf numFmtId="0" fontId="7" fillId="2" borderId="3" xfId="0" applyFont="1" applyFill="1" applyBorder="1" applyAlignment="1" applyProtection="1">
      <alignment horizontal="left"/>
    </xf>
    <xf numFmtId="0" fontId="12" fillId="0" borderId="3" xfId="0" applyFont="1" applyBorder="1" applyAlignment="1" applyProtection="1"/>
    <xf numFmtId="0" fontId="17" fillId="0" borderId="45" xfId="0" applyFont="1" applyBorder="1" applyAlignment="1" applyProtection="1">
      <alignment horizontal="center"/>
    </xf>
    <xf numFmtId="0" fontId="4" fillId="0" borderId="24" xfId="0" applyFont="1" applyBorder="1" applyAlignment="1" applyProtection="1">
      <alignment horizontal="center"/>
    </xf>
    <xf numFmtId="0" fontId="4" fillId="0" borderId="44" xfId="0" applyFont="1" applyBorder="1" applyAlignment="1" applyProtection="1">
      <alignment horizontal="center"/>
    </xf>
    <xf numFmtId="10" fontId="7" fillId="2" borderId="1" xfId="0" applyNumberFormat="1" applyFont="1" applyFill="1" applyBorder="1" applyAlignment="1" applyProtection="1">
      <alignment horizontal="center"/>
    </xf>
    <xf numFmtId="10" fontId="7" fillId="2" borderId="11" xfId="0" applyNumberFormat="1" applyFont="1" applyFill="1" applyBorder="1" applyAlignment="1" applyProtection="1">
      <alignment horizontal="center"/>
    </xf>
    <xf numFmtId="10" fontId="7" fillId="2" borderId="8" xfId="0" applyNumberFormat="1" applyFont="1" applyFill="1" applyBorder="1" applyAlignment="1" applyProtection="1">
      <alignment horizontal="center"/>
    </xf>
    <xf numFmtId="0" fontId="7" fillId="2" borderId="1" xfId="1" applyNumberFormat="1" applyFont="1" applyFill="1" applyBorder="1" applyAlignment="1" applyProtection="1">
      <alignment horizontal="left"/>
    </xf>
    <xf numFmtId="0" fontId="7" fillId="2" borderId="11" xfId="1" applyNumberFormat="1" applyFont="1" applyFill="1" applyBorder="1" applyAlignment="1" applyProtection="1">
      <alignment horizontal="left"/>
    </xf>
    <xf numFmtId="0" fontId="7" fillId="2" borderId="8" xfId="1" applyNumberFormat="1" applyFont="1" applyFill="1" applyBorder="1" applyAlignment="1" applyProtection="1">
      <alignment horizontal="left"/>
    </xf>
    <xf numFmtId="10" fontId="3" fillId="2" borderId="1" xfId="0" applyNumberFormat="1" applyFont="1" applyFill="1" applyBorder="1" applyAlignment="1" applyProtection="1">
      <alignment horizontal="left"/>
    </xf>
    <xf numFmtId="10" fontId="3" fillId="2" borderId="11" xfId="0" applyNumberFormat="1" applyFont="1" applyFill="1" applyBorder="1" applyAlignment="1" applyProtection="1">
      <alignment horizontal="left"/>
    </xf>
    <xf numFmtId="10" fontId="3" fillId="2" borderId="8" xfId="0" applyNumberFormat="1" applyFont="1" applyFill="1" applyBorder="1" applyAlignment="1" applyProtection="1">
      <alignment horizontal="left"/>
    </xf>
    <xf numFmtId="0" fontId="7" fillId="7" borderId="19" xfId="4" applyFont="1" applyFill="1" applyBorder="1" applyAlignment="1" applyProtection="1">
      <alignment horizontal="center" vertical="center" wrapText="1"/>
    </xf>
    <xf numFmtId="0" fontId="7" fillId="7" borderId="12" xfId="4" applyFont="1" applyFill="1" applyBorder="1" applyAlignment="1" applyProtection="1">
      <alignment horizontal="center" vertical="center" wrapText="1"/>
    </xf>
    <xf numFmtId="0" fontId="7" fillId="7" borderId="61" xfId="4" applyFont="1" applyFill="1" applyBorder="1" applyAlignment="1" applyProtection="1">
      <alignment horizontal="center" vertical="center" wrapText="1"/>
    </xf>
    <xf numFmtId="0" fontId="49" fillId="9" borderId="0" xfId="4" applyFont="1" applyFill="1" applyBorder="1" applyAlignment="1" applyProtection="1">
      <alignment horizontal="center" vertical="center"/>
    </xf>
    <xf numFmtId="0" fontId="2" fillId="9" borderId="0" xfId="4" applyFont="1" applyFill="1" applyBorder="1" applyAlignment="1" applyProtection="1">
      <alignment horizontal="center" vertical="center"/>
    </xf>
    <xf numFmtId="0" fontId="7" fillId="11" borderId="38" xfId="4" applyFont="1" applyFill="1" applyBorder="1" applyAlignment="1" applyProtection="1">
      <alignment horizontal="center" vertical="center"/>
    </xf>
    <xf numFmtId="0" fontId="7" fillId="11" borderId="48" xfId="4" applyFont="1" applyFill="1" applyBorder="1" applyAlignment="1" applyProtection="1">
      <alignment horizontal="center" vertical="center"/>
    </xf>
    <xf numFmtId="0" fontId="7" fillId="11" borderId="51" xfId="4" applyFont="1" applyFill="1" applyBorder="1" applyAlignment="1" applyProtection="1">
      <alignment horizontal="center" vertical="center"/>
    </xf>
    <xf numFmtId="0" fontId="7" fillId="11" borderId="32" xfId="4" applyFont="1" applyFill="1" applyBorder="1" applyAlignment="1" applyProtection="1">
      <alignment horizontal="center" vertical="center"/>
    </xf>
    <xf numFmtId="0" fontId="7" fillId="11" borderId="33" xfId="4" applyFont="1" applyFill="1" applyBorder="1" applyAlignment="1" applyProtection="1">
      <alignment horizontal="center" vertical="center"/>
    </xf>
    <xf numFmtId="0" fontId="7" fillId="11" borderId="9" xfId="4" applyFont="1" applyFill="1" applyBorder="1" applyAlignment="1" applyProtection="1">
      <alignment horizontal="center" vertical="center"/>
    </xf>
    <xf numFmtId="0" fontId="7" fillId="0" borderId="3" xfId="4" applyFont="1" applyBorder="1" applyAlignment="1" applyProtection="1">
      <alignment horizontal="center" vertical="center"/>
    </xf>
    <xf numFmtId="4" fontId="24" fillId="0" borderId="1" xfId="4" applyNumberFormat="1" applyFont="1" applyFill="1" applyBorder="1" applyAlignment="1" applyProtection="1">
      <alignment horizontal="left" vertical="center"/>
    </xf>
    <xf numFmtId="4" fontId="24" fillId="0" borderId="11" xfId="4" applyNumberFormat="1" applyFont="1" applyFill="1" applyBorder="1" applyAlignment="1" applyProtection="1">
      <alignment horizontal="left" vertical="center"/>
    </xf>
    <xf numFmtId="4" fontId="24" fillId="0" borderId="8" xfId="4" applyNumberFormat="1" applyFont="1" applyFill="1" applyBorder="1" applyAlignment="1" applyProtection="1">
      <alignment horizontal="left" vertical="center"/>
    </xf>
    <xf numFmtId="0" fontId="7" fillId="9" borderId="3" xfId="4" applyFont="1" applyFill="1" applyBorder="1" applyAlignment="1" applyProtection="1">
      <alignment horizontal="center" vertical="center"/>
    </xf>
    <xf numFmtId="4" fontId="24" fillId="9" borderId="1" xfId="4" applyNumberFormat="1" applyFont="1" applyFill="1" applyBorder="1" applyAlignment="1" applyProtection="1">
      <alignment horizontal="left" vertical="center"/>
    </xf>
    <xf numFmtId="4" fontId="24" fillId="9" borderId="11" xfId="4" applyNumberFormat="1" applyFont="1" applyFill="1" applyBorder="1" applyAlignment="1" applyProtection="1">
      <alignment horizontal="left" vertical="center"/>
    </xf>
    <xf numFmtId="4" fontId="24" fillId="9" borderId="8" xfId="4" applyNumberFormat="1" applyFont="1" applyFill="1" applyBorder="1" applyAlignment="1" applyProtection="1">
      <alignment horizontal="left" vertical="center"/>
    </xf>
    <xf numFmtId="0" fontId="7" fillId="9" borderId="1" xfId="4" applyFont="1" applyFill="1" applyBorder="1" applyAlignment="1" applyProtection="1">
      <alignment horizontal="center" vertical="center"/>
    </xf>
    <xf numFmtId="0" fontId="7" fillId="9" borderId="8" xfId="4" applyFont="1" applyFill="1" applyBorder="1" applyAlignment="1" applyProtection="1">
      <alignment horizontal="center" vertical="center"/>
    </xf>
    <xf numFmtId="0" fontId="48" fillId="9" borderId="60" xfId="4" applyFont="1" applyFill="1" applyBorder="1" applyAlignment="1" applyProtection="1">
      <alignment horizontal="center"/>
    </xf>
    <xf numFmtId="0" fontId="7" fillId="5" borderId="3" xfId="4" applyFont="1" applyFill="1" applyBorder="1" applyAlignment="1" applyProtection="1">
      <alignment horizontal="center" vertical="center"/>
    </xf>
    <xf numFmtId="0" fontId="7" fillId="5" borderId="62" xfId="4" applyFont="1" applyFill="1" applyBorder="1" applyAlignment="1" applyProtection="1">
      <alignment horizontal="center" vertical="center" wrapText="1"/>
    </xf>
    <xf numFmtId="0" fontId="7" fillId="5" borderId="2" xfId="4" applyFont="1" applyFill="1" applyBorder="1" applyAlignment="1" applyProtection="1">
      <alignment horizontal="center" vertical="center" wrapText="1"/>
    </xf>
    <xf numFmtId="0" fontId="7" fillId="11" borderId="62" xfId="4" applyFont="1" applyFill="1" applyBorder="1" applyAlignment="1" applyProtection="1">
      <alignment horizontal="center" vertical="center"/>
    </xf>
    <xf numFmtId="0" fontId="7" fillId="11" borderId="2" xfId="4" applyFont="1" applyFill="1" applyBorder="1" applyAlignment="1" applyProtection="1">
      <alignment horizontal="center" vertical="center"/>
    </xf>
    <xf numFmtId="0" fontId="7" fillId="11" borderId="62" xfId="4" applyFont="1" applyFill="1" applyBorder="1" applyAlignment="1" applyProtection="1">
      <alignment horizontal="center" vertical="center" wrapText="1"/>
    </xf>
    <xf numFmtId="0" fontId="7" fillId="11" borderId="2" xfId="4" applyFont="1" applyFill="1" applyBorder="1" applyAlignment="1" applyProtection="1">
      <alignment horizontal="center" vertical="center" wrapText="1"/>
    </xf>
    <xf numFmtId="0" fontId="50" fillId="9" borderId="64" xfId="4" applyFont="1" applyFill="1" applyBorder="1" applyAlignment="1" applyProtection="1">
      <alignment horizontal="center"/>
    </xf>
    <xf numFmtId="0" fontId="7" fillId="5" borderId="2" xfId="4" applyFont="1" applyFill="1" applyBorder="1" applyAlignment="1" applyProtection="1">
      <alignment horizontal="center" vertical="center"/>
    </xf>
    <xf numFmtId="0" fontId="7" fillId="10" borderId="46" xfId="4" applyFont="1" applyFill="1" applyBorder="1" applyAlignment="1" applyProtection="1">
      <alignment horizontal="center" vertical="center"/>
    </xf>
    <xf numFmtId="0" fontId="7" fillId="10" borderId="2" xfId="4" applyFont="1" applyFill="1" applyBorder="1" applyAlignment="1" applyProtection="1">
      <alignment horizontal="center" vertical="center"/>
    </xf>
    <xf numFmtId="0" fontId="7" fillId="10" borderId="46" xfId="4" applyFont="1" applyFill="1" applyBorder="1" applyAlignment="1" applyProtection="1">
      <alignment horizontal="center" vertical="center" wrapText="1"/>
    </xf>
    <xf numFmtId="0" fontId="7" fillId="10" borderId="2" xfId="4" applyFont="1" applyFill="1" applyBorder="1" applyAlignment="1" applyProtection="1">
      <alignment horizontal="center" vertical="center" wrapText="1"/>
    </xf>
    <xf numFmtId="0" fontId="7" fillId="10" borderId="70" xfId="4" applyFont="1" applyFill="1" applyBorder="1" applyAlignment="1" applyProtection="1">
      <alignment horizontal="center" vertical="center" wrapText="1"/>
    </xf>
    <xf numFmtId="4" fontId="2" fillId="0" borderId="0" xfId="4" applyNumberFormat="1" applyFont="1" applyFill="1" applyBorder="1" applyAlignment="1">
      <alignment horizontal="center" vertical="center" wrapText="1"/>
    </xf>
    <xf numFmtId="0" fontId="52" fillId="9" borderId="33" xfId="4" applyFont="1" applyFill="1" applyBorder="1" applyAlignment="1" applyProtection="1">
      <alignment horizontal="center"/>
    </xf>
    <xf numFmtId="0" fontId="7" fillId="0" borderId="0" xfId="4" applyFont="1" applyFill="1" applyBorder="1" applyAlignment="1">
      <alignment horizontal="center" vertical="center" wrapText="1"/>
    </xf>
    <xf numFmtId="0" fontId="7" fillId="8" borderId="7" xfId="4" applyFont="1" applyFill="1" applyBorder="1" applyAlignment="1" applyProtection="1">
      <alignment horizontal="center" vertical="center" wrapText="1"/>
    </xf>
    <xf numFmtId="0" fontId="7" fillId="8" borderId="2" xfId="4" applyFont="1" applyFill="1" applyBorder="1" applyAlignment="1" applyProtection="1">
      <alignment horizontal="center" vertical="center" wrapText="1"/>
    </xf>
    <xf numFmtId="0" fontId="2" fillId="9" borderId="0" xfId="4" applyFont="1" applyFill="1" applyAlignment="1" applyProtection="1">
      <alignment horizontal="left" vertical="center" wrapText="1"/>
    </xf>
    <xf numFmtId="0" fontId="2" fillId="0" borderId="0" xfId="4" applyFont="1" applyBorder="1" applyAlignment="1" applyProtection="1">
      <alignment horizontal="left" vertical="center" wrapText="1"/>
    </xf>
    <xf numFmtId="0" fontId="7" fillId="0" borderId="0" xfId="4" applyFont="1" applyFill="1" applyBorder="1" applyAlignment="1" applyProtection="1">
      <alignment horizontal="left" vertical="center" wrapText="1"/>
    </xf>
    <xf numFmtId="0" fontId="51" fillId="9" borderId="65" xfId="4" applyFont="1" applyFill="1" applyBorder="1" applyAlignment="1" applyProtection="1">
      <alignment horizontal="center"/>
    </xf>
    <xf numFmtId="0" fontId="7" fillId="7" borderId="26" xfId="4" applyFont="1" applyFill="1" applyBorder="1" applyAlignment="1" applyProtection="1">
      <alignment horizontal="center" vertical="center" wrapText="1"/>
    </xf>
    <xf numFmtId="4" fontId="38" fillId="0" borderId="48" xfId="0" applyNumberFormat="1" applyFont="1" applyBorder="1" applyAlignment="1" applyProtection="1">
      <alignment horizontal="left"/>
    </xf>
    <xf numFmtId="0" fontId="53" fillId="9" borderId="0" xfId="0" applyFont="1" applyFill="1" applyBorder="1" applyAlignment="1" applyProtection="1">
      <alignment horizontal="center"/>
    </xf>
    <xf numFmtId="0" fontId="24" fillId="9" borderId="0" xfId="0" applyFont="1" applyFill="1" applyBorder="1" applyAlignment="1" applyProtection="1">
      <alignment horizontal="center"/>
    </xf>
  </cellXfs>
  <cellStyles count="7">
    <cellStyle name="Moeda" xfId="1" builtinId="4"/>
    <cellStyle name="Normal" xfId="0" builtinId="0"/>
    <cellStyle name="Normal 2" xfId="4"/>
    <cellStyle name="Porcentagem" xfId="2" builtinId="5"/>
    <cellStyle name="Título 2" xfId="5" builtinId="17"/>
    <cellStyle name="Título 3" xfId="6" builtinId="18"/>
    <cellStyle name="Vírgula" xfId="3" builtinId="3"/>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1D08B8"/>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36"/>
  <sheetViews>
    <sheetView showGridLines="0" tabSelected="1" view="pageBreakPreview" topLeftCell="A16" zoomScaleSheetLayoutView="100" workbookViewId="0">
      <selection activeCell="A8" sqref="A8:Q8"/>
    </sheetView>
  </sheetViews>
  <sheetFormatPr defaultRowHeight="12.75" x14ac:dyDescent="0.2"/>
  <cols>
    <col min="1" max="1" width="7.140625" style="247" customWidth="1"/>
    <col min="2" max="2" width="41.85546875" style="247" bestFit="1" customWidth="1"/>
    <col min="3" max="5" width="18.7109375" style="247" customWidth="1"/>
    <col min="6" max="9" width="9.7109375" style="247" customWidth="1"/>
    <col min="10" max="17" width="18.7109375" style="247" customWidth="1"/>
    <col min="18" max="16384" width="9.140625" style="247"/>
  </cols>
  <sheetData>
    <row r="1" spans="1:20" s="393" customFormat="1" ht="17.25" customHeight="1" x14ac:dyDescent="0.3">
      <c r="A1" s="438" t="s">
        <v>280</v>
      </c>
      <c r="B1" s="438"/>
      <c r="C1" s="438"/>
      <c r="D1" s="438"/>
      <c r="E1" s="438"/>
      <c r="F1" s="438"/>
      <c r="G1" s="438"/>
      <c r="H1" s="438"/>
      <c r="I1" s="438"/>
      <c r="J1" s="438"/>
      <c r="K1" s="438"/>
      <c r="L1" s="438"/>
      <c r="M1" s="438"/>
      <c r="N1" s="438"/>
      <c r="O1" s="438"/>
      <c r="P1" s="438"/>
      <c r="Q1" s="438"/>
      <c r="R1" s="266"/>
      <c r="S1" s="266"/>
      <c r="T1" s="266"/>
    </row>
    <row r="2" spans="1:20" s="393" customFormat="1" ht="15" customHeight="1" x14ac:dyDescent="0.3">
      <c r="A2" s="457" t="s">
        <v>304</v>
      </c>
      <c r="B2" s="457"/>
      <c r="C2" s="457"/>
      <c r="D2" s="457"/>
      <c r="E2" s="457"/>
      <c r="F2" s="457"/>
      <c r="G2" s="457"/>
      <c r="H2" s="457"/>
      <c r="I2" s="457"/>
      <c r="J2" s="457"/>
      <c r="K2" s="457"/>
      <c r="L2" s="457"/>
      <c r="M2" s="457"/>
      <c r="N2" s="457"/>
      <c r="O2" s="457"/>
      <c r="P2" s="457"/>
      <c r="Q2" s="457"/>
      <c r="R2" s="266"/>
      <c r="S2" s="266"/>
      <c r="T2" s="266"/>
    </row>
    <row r="3" spans="1:20" s="393" customFormat="1" ht="15" customHeight="1" x14ac:dyDescent="0.3">
      <c r="A3" s="458" t="s">
        <v>271</v>
      </c>
      <c r="B3" s="458"/>
      <c r="C3" s="458"/>
      <c r="D3" s="458"/>
      <c r="E3" s="458"/>
      <c r="F3" s="458"/>
      <c r="G3" s="458"/>
      <c r="H3" s="458"/>
      <c r="I3" s="458"/>
      <c r="J3" s="458"/>
      <c r="K3" s="458"/>
      <c r="L3" s="458"/>
      <c r="M3" s="458"/>
      <c r="N3" s="458"/>
      <c r="O3" s="458"/>
      <c r="P3" s="458"/>
      <c r="Q3" s="458"/>
      <c r="R3" s="394"/>
      <c r="S3" s="394"/>
      <c r="T3" s="394"/>
    </row>
    <row r="4" spans="1:20" s="241" customFormat="1" ht="15" customHeight="1" x14ac:dyDescent="0.25">
      <c r="A4" s="287"/>
      <c r="B4" s="287"/>
      <c r="C4" s="287"/>
      <c r="D4" s="287"/>
      <c r="E4" s="287"/>
      <c r="F4" s="287"/>
      <c r="G4" s="287"/>
      <c r="H4" s="287"/>
      <c r="I4" s="287"/>
      <c r="J4" s="287"/>
      <c r="K4" s="287"/>
      <c r="L4" s="287"/>
      <c r="M4" s="287"/>
      <c r="P4" s="334" t="s">
        <v>196</v>
      </c>
      <c r="Q4" s="290" t="s">
        <v>303</v>
      </c>
    </row>
    <row r="5" spans="1:20" s="241" customFormat="1" ht="15" customHeight="1" x14ac:dyDescent="0.25">
      <c r="A5" s="287"/>
      <c r="B5" s="287"/>
      <c r="C5" s="287"/>
      <c r="D5" s="287"/>
      <c r="E5" s="287"/>
      <c r="F5" s="287"/>
      <c r="G5" s="287"/>
      <c r="H5" s="287"/>
      <c r="I5" s="287"/>
      <c r="J5" s="287"/>
      <c r="K5" s="287"/>
      <c r="L5" s="287"/>
      <c r="M5" s="287"/>
      <c r="P5" s="334" t="s">
        <v>197</v>
      </c>
      <c r="Q5" s="416"/>
    </row>
    <row r="6" spans="1:20" s="241" customFormat="1" ht="15" customHeight="1" x14ac:dyDescent="0.25">
      <c r="A6" s="287"/>
      <c r="B6" s="287"/>
      <c r="C6" s="287"/>
      <c r="D6" s="287"/>
      <c r="E6" s="287"/>
      <c r="F6" s="287"/>
      <c r="G6" s="287"/>
      <c r="H6" s="287"/>
      <c r="I6" s="287"/>
      <c r="J6" s="287"/>
      <c r="K6" s="287"/>
      <c r="L6" s="287"/>
      <c r="M6" s="287"/>
      <c r="P6" s="334" t="s">
        <v>198</v>
      </c>
      <c r="Q6" s="416"/>
    </row>
    <row r="7" spans="1:20" s="241" customFormat="1" ht="15" customHeight="1" x14ac:dyDescent="0.25">
      <c r="A7" s="287"/>
      <c r="B7" s="287"/>
      <c r="C7" s="287"/>
      <c r="D7" s="287"/>
      <c r="E7" s="287"/>
      <c r="F7" s="287"/>
      <c r="G7" s="287"/>
      <c r="H7" s="287"/>
      <c r="I7" s="287"/>
      <c r="J7" s="287"/>
      <c r="K7" s="287"/>
      <c r="L7" s="287"/>
      <c r="M7" s="287"/>
      <c r="N7" s="287"/>
      <c r="O7" s="287"/>
      <c r="P7" s="287"/>
      <c r="Q7" s="287"/>
    </row>
    <row r="8" spans="1:20" s="241" customFormat="1" ht="15" customHeight="1" x14ac:dyDescent="0.25">
      <c r="A8" s="439" t="s">
        <v>140</v>
      </c>
      <c r="B8" s="440"/>
      <c r="C8" s="440"/>
      <c r="D8" s="440"/>
      <c r="E8" s="440"/>
      <c r="F8" s="440"/>
      <c r="G8" s="440"/>
      <c r="H8" s="440"/>
      <c r="I8" s="440"/>
      <c r="J8" s="440"/>
      <c r="K8" s="440"/>
      <c r="L8" s="440"/>
      <c r="M8" s="440"/>
      <c r="N8" s="440"/>
      <c r="O8" s="440"/>
      <c r="P8" s="440"/>
      <c r="Q8" s="441"/>
    </row>
    <row r="9" spans="1:20" s="241" customFormat="1" ht="15" customHeight="1" x14ac:dyDescent="0.25">
      <c r="A9" s="442" t="s">
        <v>141</v>
      </c>
      <c r="B9" s="443"/>
      <c r="C9" s="443"/>
      <c r="D9" s="443"/>
      <c r="E9" s="443"/>
      <c r="F9" s="443"/>
      <c r="G9" s="443"/>
      <c r="H9" s="443"/>
      <c r="I9" s="443"/>
      <c r="J9" s="443"/>
      <c r="K9" s="443"/>
      <c r="L9" s="443"/>
      <c r="M9" s="443"/>
      <c r="N9" s="443"/>
      <c r="O9" s="443"/>
      <c r="P9" s="443"/>
      <c r="Q9" s="444"/>
    </row>
    <row r="10" spans="1:20" s="241" customFormat="1" ht="15" customHeight="1" x14ac:dyDescent="0.25">
      <c r="A10" s="388"/>
      <c r="B10" s="388"/>
      <c r="C10" s="388"/>
      <c r="D10" s="388"/>
      <c r="E10" s="388"/>
      <c r="F10" s="388"/>
      <c r="G10" s="388"/>
      <c r="H10" s="388"/>
      <c r="I10" s="388"/>
      <c r="J10" s="388"/>
      <c r="K10" s="388"/>
      <c r="L10" s="388"/>
      <c r="M10" s="388"/>
      <c r="N10" s="388"/>
      <c r="O10" s="388"/>
      <c r="P10" s="388"/>
      <c r="Q10" s="388"/>
    </row>
    <row r="11" spans="1:20" s="293" customFormat="1" ht="15" customHeight="1" x14ac:dyDescent="0.25">
      <c r="A11" s="446" t="s">
        <v>142</v>
      </c>
      <c r="B11" s="448" t="s">
        <v>143</v>
      </c>
      <c r="C11" s="459" t="s">
        <v>156</v>
      </c>
      <c r="D11" s="460"/>
      <c r="E11" s="448" t="s">
        <v>144</v>
      </c>
      <c r="F11" s="459" t="s">
        <v>256</v>
      </c>
      <c r="G11" s="462"/>
      <c r="H11" s="462"/>
      <c r="I11" s="463"/>
      <c r="J11" s="463"/>
      <c r="K11" s="463"/>
      <c r="L11" s="398"/>
      <c r="M11" s="398"/>
      <c r="N11" s="448" t="s">
        <v>145</v>
      </c>
      <c r="O11" s="448" t="s">
        <v>146</v>
      </c>
      <c r="P11" s="448" t="s">
        <v>257</v>
      </c>
      <c r="Q11" s="448" t="s">
        <v>150</v>
      </c>
    </row>
    <row r="12" spans="1:20" s="242" customFormat="1" ht="51.75" customHeight="1" x14ac:dyDescent="0.25">
      <c r="A12" s="461"/>
      <c r="B12" s="449"/>
      <c r="C12" s="446" t="s">
        <v>147</v>
      </c>
      <c r="D12" s="336" t="s">
        <v>149</v>
      </c>
      <c r="E12" s="449"/>
      <c r="F12" s="452" t="s">
        <v>277</v>
      </c>
      <c r="G12" s="453"/>
      <c r="H12" s="469" t="s">
        <v>276</v>
      </c>
      <c r="I12" s="470"/>
      <c r="J12" s="451" t="s">
        <v>305</v>
      </c>
      <c r="K12" s="451" t="s">
        <v>305</v>
      </c>
      <c r="L12" s="451" t="s">
        <v>305</v>
      </c>
      <c r="M12" s="451" t="s">
        <v>305</v>
      </c>
      <c r="N12" s="449"/>
      <c r="O12" s="449"/>
      <c r="P12" s="450"/>
      <c r="Q12" s="449"/>
    </row>
    <row r="13" spans="1:20" s="243" customFormat="1" ht="25.5" customHeight="1" x14ac:dyDescent="0.25">
      <c r="A13" s="447"/>
      <c r="B13" s="450"/>
      <c r="C13" s="447"/>
      <c r="D13" s="282">
        <f>'ENCARGOS SOCIAIS - LICITANTE'!B68/100</f>
        <v>0</v>
      </c>
      <c r="E13" s="450"/>
      <c r="F13" s="330" t="s">
        <v>274</v>
      </c>
      <c r="G13" s="330" t="s">
        <v>275</v>
      </c>
      <c r="H13" s="330" t="s">
        <v>316</v>
      </c>
      <c r="I13" s="330" t="s">
        <v>317</v>
      </c>
      <c r="J13" s="451"/>
      <c r="K13" s="451"/>
      <c r="L13" s="451"/>
      <c r="M13" s="451"/>
      <c r="N13" s="450"/>
      <c r="O13" s="450"/>
      <c r="P13" s="283">
        <f>'CITL - LICITANTE'!$B$18</f>
        <v>0</v>
      </c>
      <c r="Q13" s="450"/>
    </row>
    <row r="14" spans="1:20" s="243" customFormat="1" ht="15" x14ac:dyDescent="0.25">
      <c r="A14" s="289"/>
      <c r="B14" s="248"/>
      <c r="C14" s="249" t="s">
        <v>148</v>
      </c>
      <c r="D14" s="249" t="s">
        <v>148</v>
      </c>
      <c r="E14" s="250" t="s">
        <v>148</v>
      </c>
      <c r="F14" s="417">
        <v>0</v>
      </c>
      <c r="G14" s="418">
        <v>0</v>
      </c>
      <c r="H14" s="417">
        <v>0</v>
      </c>
      <c r="I14" s="423">
        <v>0</v>
      </c>
      <c r="J14" s="420">
        <v>0</v>
      </c>
      <c r="K14" s="419">
        <v>0</v>
      </c>
      <c r="L14" s="419">
        <v>0</v>
      </c>
      <c r="M14" s="419">
        <v>0</v>
      </c>
      <c r="N14" s="250" t="s">
        <v>148</v>
      </c>
      <c r="O14" s="250" t="s">
        <v>148</v>
      </c>
      <c r="P14" s="250" t="s">
        <v>148</v>
      </c>
      <c r="Q14" s="250" t="s">
        <v>148</v>
      </c>
    </row>
    <row r="15" spans="1:20" s="243" customFormat="1" ht="30" customHeight="1" x14ac:dyDescent="0.25">
      <c r="A15" s="281">
        <v>1</v>
      </c>
      <c r="B15" s="294" t="s">
        <v>308</v>
      </c>
      <c r="C15" s="421">
        <v>0</v>
      </c>
      <c r="D15" s="331">
        <f>IF(C15&lt;&gt;0,(C15)*$D$13,0)</f>
        <v>0</v>
      </c>
      <c r="E15" s="331">
        <f>SUM(C15:D15)</f>
        <v>0</v>
      </c>
      <c r="F15" s="454">
        <f>IF((C15&gt;0),$F$14*21-($F$14*21*$G$14),0)</f>
        <v>0</v>
      </c>
      <c r="G15" s="455"/>
      <c r="H15" s="471">
        <f>IF(C15&gt;0,MAX(0,($H$14*(21*$I$14))-(6%*C15),0),0)</f>
        <v>0</v>
      </c>
      <c r="I15" s="472"/>
      <c r="J15" s="399">
        <f>IF(C15&lt;&gt;0,$J$14,0)</f>
        <v>0</v>
      </c>
      <c r="K15" s="399">
        <f>IF(C15&lt;&gt;0,$K$14,0)</f>
        <v>0</v>
      </c>
      <c r="L15" s="399">
        <f>IF(C15&lt;&gt;0,$L$14,0)</f>
        <v>0</v>
      </c>
      <c r="M15" s="399">
        <f>IF(C15&lt;&gt;0,$M$14,0)</f>
        <v>0</v>
      </c>
      <c r="N15" s="332">
        <f>SUM(F15:M15)</f>
        <v>0</v>
      </c>
      <c r="O15" s="332">
        <f>E15+N15</f>
        <v>0</v>
      </c>
      <c r="P15" s="332">
        <f>O15*$P$13</f>
        <v>0</v>
      </c>
      <c r="Q15" s="340">
        <f>ROUND(E15+N15+P15,2)</f>
        <v>0</v>
      </c>
    </row>
    <row r="16" spans="1:20" s="243" customFormat="1" ht="30" customHeight="1" x14ac:dyDescent="0.25">
      <c r="A16" s="281">
        <v>2</v>
      </c>
      <c r="B16" s="294" t="s">
        <v>321</v>
      </c>
      <c r="C16" s="421">
        <v>0</v>
      </c>
      <c r="D16" s="331">
        <f t="shared" ref="D16" si="0">IF(C16&lt;&gt;0,(C16)*$D$13,0)</f>
        <v>0</v>
      </c>
      <c r="E16" s="331">
        <f>SUM(C16:D16)</f>
        <v>0</v>
      </c>
      <c r="F16" s="454">
        <f t="shared" ref="F16" si="1">IF((C16&gt;0),$F$14*21-($F$14*21*$G$14),0)</f>
        <v>0</v>
      </c>
      <c r="G16" s="455"/>
      <c r="H16" s="471">
        <f>IF(C16&gt;0,MAX(0,($H$14*(21*$I$14))-(6%*C16),0),0)</f>
        <v>0</v>
      </c>
      <c r="I16" s="472"/>
      <c r="J16" s="399">
        <f t="shared" ref="J16" si="2">IF(C16&lt;&gt;0,$J$14,0)</f>
        <v>0</v>
      </c>
      <c r="K16" s="399">
        <f t="shared" ref="K16" si="3">IF(C16&lt;&gt;0,$K$14,0)</f>
        <v>0</v>
      </c>
      <c r="L16" s="399">
        <f>IF(C16&lt;&gt;0,$L$14,0)</f>
        <v>0</v>
      </c>
      <c r="M16" s="399">
        <f>IF(C16&lt;&gt;0,$M$14,0)</f>
        <v>0</v>
      </c>
      <c r="N16" s="332">
        <f>SUM(F16:M16)</f>
        <v>0</v>
      </c>
      <c r="O16" s="332">
        <f t="shared" ref="O16" si="4">E16+N16</f>
        <v>0</v>
      </c>
      <c r="P16" s="332">
        <f t="shared" ref="P16" si="5">O16*$P$13</f>
        <v>0</v>
      </c>
      <c r="Q16" s="340">
        <f>ROUND(E16+N16+P16,2)</f>
        <v>0</v>
      </c>
    </row>
    <row r="17" spans="1:17" s="244" customFormat="1" ht="30" customHeight="1" x14ac:dyDescent="0.25">
      <c r="A17" s="285"/>
      <c r="B17" s="295"/>
      <c r="C17" s="296"/>
      <c r="D17" s="296"/>
      <c r="E17" s="296"/>
      <c r="F17" s="251"/>
      <c r="G17" s="251"/>
      <c r="H17" s="252"/>
      <c r="I17" s="252"/>
      <c r="J17" s="253"/>
      <c r="K17" s="253"/>
      <c r="L17" s="253"/>
      <c r="M17" s="253"/>
      <c r="N17" s="252"/>
      <c r="O17" s="254"/>
      <c r="P17" s="252"/>
      <c r="Q17" s="254"/>
    </row>
    <row r="18" spans="1:17" s="243" customFormat="1" ht="15" customHeight="1" x14ac:dyDescent="0.25">
      <c r="A18" s="424"/>
      <c r="B18" s="425"/>
      <c r="I18" s="254"/>
      <c r="J18" s="403"/>
      <c r="L18" s="414" t="s">
        <v>319</v>
      </c>
      <c r="M18" s="473"/>
      <c r="N18" s="473"/>
      <c r="O18" s="473"/>
      <c r="P18" s="473"/>
      <c r="Q18" s="473"/>
    </row>
    <row r="19" spans="1:17" s="243" customFormat="1" ht="15" customHeight="1" x14ac:dyDescent="0.25">
      <c r="A19" s="424"/>
      <c r="B19" s="425"/>
      <c r="I19" s="254"/>
      <c r="J19" s="403"/>
      <c r="L19" s="414" t="s">
        <v>320</v>
      </c>
      <c r="M19" s="473"/>
      <c r="N19" s="473"/>
      <c r="O19" s="473"/>
      <c r="P19" s="473"/>
      <c r="Q19" s="473"/>
    </row>
    <row r="20" spans="1:17" s="244" customFormat="1" ht="30" customHeight="1" x14ac:dyDescent="0.25">
      <c r="A20" s="285"/>
      <c r="B20" s="295"/>
      <c r="C20" s="296"/>
      <c r="D20" s="296"/>
      <c r="E20" s="296"/>
      <c r="F20" s="251"/>
      <c r="G20" s="251"/>
      <c r="H20" s="252"/>
      <c r="I20" s="252"/>
      <c r="J20" s="253"/>
      <c r="K20" s="253"/>
      <c r="L20" s="253"/>
      <c r="M20" s="253"/>
      <c r="N20" s="252"/>
      <c r="O20" s="254"/>
      <c r="P20" s="252"/>
      <c r="Q20" s="254"/>
    </row>
    <row r="21" spans="1:17" s="245" customFormat="1" ht="15" customHeight="1" thickBot="1" x14ac:dyDescent="0.3">
      <c r="A21" s="456" t="s">
        <v>309</v>
      </c>
      <c r="B21" s="456"/>
      <c r="C21" s="456"/>
      <c r="D21" s="456"/>
      <c r="E21" s="456"/>
      <c r="F21" s="456"/>
      <c r="G21" s="456"/>
      <c r="H21" s="456"/>
      <c r="I21" s="456"/>
      <c r="J21" s="456"/>
      <c r="K21" s="456"/>
      <c r="L21" s="456"/>
      <c r="M21" s="456"/>
      <c r="N21" s="456"/>
      <c r="O21" s="456"/>
      <c r="P21" s="456"/>
      <c r="Q21" s="456"/>
    </row>
    <row r="22" spans="1:17" s="243" customFormat="1" ht="30" customHeight="1" thickTop="1" x14ac:dyDescent="0.25">
      <c r="A22" s="401"/>
      <c r="B22" s="402"/>
      <c r="C22" s="403"/>
      <c r="D22" s="404"/>
      <c r="E22" s="405"/>
      <c r="F22" s="403"/>
      <c r="G22" s="403"/>
      <c r="H22" s="406"/>
      <c r="I22" s="406"/>
      <c r="J22" s="403"/>
      <c r="K22" s="403"/>
      <c r="L22" s="403"/>
      <c r="M22" s="407"/>
      <c r="N22" s="407"/>
      <c r="O22" s="407"/>
      <c r="P22" s="408"/>
    </row>
    <row r="23" spans="1:17" s="243" customFormat="1" ht="30" customHeight="1" x14ac:dyDescent="0.25">
      <c r="A23" s="401"/>
      <c r="B23" s="402"/>
      <c r="C23" s="409" t="s">
        <v>310</v>
      </c>
      <c r="D23" s="410" t="s">
        <v>311</v>
      </c>
      <c r="E23" s="410" t="s">
        <v>312</v>
      </c>
      <c r="F23" s="464" t="s">
        <v>313</v>
      </c>
      <c r="G23" s="464"/>
      <c r="H23" s="467" t="s">
        <v>314</v>
      </c>
      <c r="I23" s="467"/>
      <c r="J23" s="403"/>
      <c r="K23" s="403"/>
      <c r="L23" s="403"/>
      <c r="M23" s="407"/>
      <c r="N23" s="407"/>
      <c r="O23" s="407"/>
      <c r="P23" s="408"/>
    </row>
    <row r="24" spans="1:17" s="243" customFormat="1" ht="30" customHeight="1" x14ac:dyDescent="0.25">
      <c r="A24" s="281">
        <v>1</v>
      </c>
      <c r="B24" s="294" t="str">
        <f>B15</f>
        <v>Auxiliar Administrativo (CBO: 4110-05) - 30hs</v>
      </c>
      <c r="C24" s="411">
        <f>Q15</f>
        <v>0</v>
      </c>
      <c r="D24" s="412">
        <v>10</v>
      </c>
      <c r="E24" s="331">
        <f>C24*D24</f>
        <v>0</v>
      </c>
      <c r="F24" s="465">
        <v>12</v>
      </c>
      <c r="G24" s="465"/>
      <c r="H24" s="468">
        <f>E24*F24</f>
        <v>0</v>
      </c>
      <c r="I24" s="468"/>
      <c r="J24" s="403"/>
      <c r="L24" s="403"/>
      <c r="M24" s="407"/>
      <c r="N24" s="407"/>
      <c r="O24" s="407"/>
      <c r="P24" s="408"/>
    </row>
    <row r="25" spans="1:17" s="244" customFormat="1" ht="30" customHeight="1" x14ac:dyDescent="0.25">
      <c r="A25" s="281">
        <v>2</v>
      </c>
      <c r="B25" s="294" t="str">
        <f>B16</f>
        <v>Supervisor Administrativo (CBO: 4101-05) - 30hs</v>
      </c>
      <c r="C25" s="413">
        <f>Q16</f>
        <v>0</v>
      </c>
      <c r="D25" s="412">
        <v>1</v>
      </c>
      <c r="E25" s="331">
        <f>C25*D25</f>
        <v>0</v>
      </c>
      <c r="F25" s="465">
        <v>12</v>
      </c>
      <c r="G25" s="465"/>
      <c r="H25" s="468">
        <f>E25*F25</f>
        <v>0</v>
      </c>
      <c r="I25" s="468"/>
      <c r="J25" s="253"/>
      <c r="K25" s="414" t="s">
        <v>315</v>
      </c>
      <c r="L25" s="466">
        <f>H24+H25</f>
        <v>0</v>
      </c>
      <c r="M25" s="466"/>
      <c r="N25" s="254"/>
      <c r="O25" s="252"/>
      <c r="P25" s="254"/>
    </row>
    <row r="26" spans="1:17" s="244" customFormat="1" ht="30" customHeight="1" x14ac:dyDescent="0.25">
      <c r="A26" s="285"/>
      <c r="B26" s="295"/>
      <c r="C26" s="296"/>
      <c r="D26" s="296"/>
      <c r="E26" s="296"/>
      <c r="F26" s="251"/>
      <c r="G26" s="251"/>
      <c r="H26" s="252"/>
      <c r="I26" s="252"/>
      <c r="J26" s="253"/>
      <c r="K26" s="253"/>
      <c r="L26" s="253"/>
      <c r="M26" s="252"/>
      <c r="N26" s="254"/>
      <c r="O26" s="252"/>
      <c r="P26" s="254"/>
    </row>
    <row r="27" spans="1:17" s="245" customFormat="1" ht="15" customHeight="1" thickBot="1" x14ac:dyDescent="0.3">
      <c r="A27" s="456" t="s">
        <v>307</v>
      </c>
      <c r="B27" s="456"/>
      <c r="C27" s="456"/>
      <c r="D27" s="456"/>
      <c r="E27" s="456"/>
      <c r="F27" s="456"/>
      <c r="G27" s="456"/>
      <c r="H27" s="456"/>
      <c r="I27" s="456"/>
      <c r="J27" s="456"/>
      <c r="K27" s="456"/>
      <c r="L27" s="456"/>
      <c r="M27" s="456"/>
      <c r="N27" s="456"/>
      <c r="O27" s="456"/>
      <c r="P27" s="456"/>
      <c r="Q27" s="456"/>
    </row>
    <row r="28" spans="1:17" s="245" customFormat="1" ht="15" customHeight="1" thickTop="1" x14ac:dyDescent="0.25">
      <c r="A28" s="397"/>
      <c r="B28" s="397"/>
      <c r="C28" s="397"/>
      <c r="D28" s="397"/>
      <c r="E28" s="397"/>
      <c r="F28" s="397"/>
      <c r="G28" s="397"/>
      <c r="H28" s="397"/>
      <c r="I28" s="415"/>
      <c r="J28" s="397"/>
      <c r="K28" s="397"/>
      <c r="L28" s="397"/>
      <c r="M28" s="397"/>
      <c r="N28" s="397"/>
      <c r="O28" s="397"/>
      <c r="P28" s="397"/>
      <c r="Q28" s="397"/>
    </row>
    <row r="29" spans="1:17" s="246" customFormat="1" ht="15" customHeight="1" x14ac:dyDescent="0.25">
      <c r="A29" s="286"/>
      <c r="B29" s="445" t="s">
        <v>302</v>
      </c>
      <c r="C29" s="445"/>
      <c r="D29" s="445"/>
      <c r="E29" s="445"/>
      <c r="F29" s="445"/>
      <c r="G29" s="445"/>
      <c r="H29" s="445"/>
      <c r="I29" s="445"/>
      <c r="J29" s="445"/>
      <c r="K29" s="445"/>
      <c r="L29" s="445"/>
      <c r="M29" s="445"/>
      <c r="N29" s="445"/>
      <c r="O29" s="445"/>
      <c r="P29" s="445"/>
      <c r="Q29" s="445"/>
    </row>
    <row r="30" spans="1:17" ht="15" customHeight="1" x14ac:dyDescent="0.2">
      <c r="A30" s="287"/>
      <c r="B30" s="445" t="s">
        <v>296</v>
      </c>
      <c r="C30" s="445"/>
      <c r="D30" s="445"/>
      <c r="E30" s="445"/>
      <c r="F30" s="445"/>
      <c r="G30" s="445"/>
      <c r="H30" s="445"/>
      <c r="I30" s="445"/>
      <c r="J30" s="445"/>
      <c r="K30" s="445"/>
      <c r="L30" s="445"/>
      <c r="M30" s="445"/>
      <c r="N30" s="445"/>
      <c r="O30" s="445"/>
      <c r="P30" s="445"/>
      <c r="Q30" s="445"/>
    </row>
    <row r="31" spans="1:17" ht="15" customHeight="1" x14ac:dyDescent="0.2">
      <c r="A31" s="287"/>
      <c r="B31" s="445" t="s">
        <v>306</v>
      </c>
      <c r="C31" s="445"/>
      <c r="D31" s="445"/>
      <c r="E31" s="445"/>
      <c r="F31" s="445"/>
      <c r="G31" s="445"/>
      <c r="H31" s="445"/>
      <c r="I31" s="445"/>
      <c r="J31" s="445"/>
      <c r="K31" s="445"/>
      <c r="L31" s="445"/>
      <c r="M31" s="445"/>
      <c r="N31" s="445"/>
      <c r="O31" s="445"/>
      <c r="P31" s="445"/>
      <c r="Q31" s="445"/>
    </row>
    <row r="32" spans="1:17" ht="15" customHeight="1" x14ac:dyDescent="0.2">
      <c r="A32" s="287"/>
      <c r="B32" s="445" t="s">
        <v>318</v>
      </c>
      <c r="C32" s="445"/>
      <c r="D32" s="445"/>
      <c r="E32" s="445"/>
      <c r="F32" s="445"/>
      <c r="G32" s="445"/>
      <c r="H32" s="445"/>
      <c r="I32" s="445"/>
      <c r="J32" s="445"/>
      <c r="K32" s="445"/>
      <c r="L32" s="445"/>
      <c r="M32" s="445"/>
      <c r="N32" s="445"/>
      <c r="O32" s="445"/>
      <c r="P32" s="445"/>
      <c r="Q32" s="445"/>
    </row>
    <row r="33" spans="1:17" ht="15" customHeight="1" x14ac:dyDescent="0.2">
      <c r="A33" s="287"/>
      <c r="B33" s="445" t="s">
        <v>297</v>
      </c>
      <c r="C33" s="445"/>
      <c r="D33" s="445"/>
      <c r="E33" s="445"/>
      <c r="F33" s="445"/>
      <c r="G33" s="445"/>
      <c r="H33" s="445"/>
      <c r="I33" s="445"/>
      <c r="J33" s="445"/>
      <c r="K33" s="445"/>
      <c r="L33" s="445"/>
      <c r="M33" s="445"/>
      <c r="N33" s="445"/>
      <c r="O33" s="445"/>
      <c r="P33" s="445"/>
      <c r="Q33" s="445"/>
    </row>
    <row r="34" spans="1:17" ht="15" customHeight="1" x14ac:dyDescent="0.2">
      <c r="A34" s="287"/>
      <c r="B34" s="445" t="s">
        <v>195</v>
      </c>
      <c r="C34" s="445"/>
      <c r="D34" s="445"/>
      <c r="E34" s="445"/>
      <c r="F34" s="445"/>
      <c r="G34" s="445"/>
      <c r="H34" s="445"/>
      <c r="I34" s="445"/>
      <c r="J34" s="445"/>
      <c r="K34" s="445"/>
      <c r="L34" s="445"/>
      <c r="M34" s="445"/>
      <c r="N34" s="445"/>
      <c r="O34" s="445"/>
      <c r="P34" s="445"/>
      <c r="Q34" s="445"/>
    </row>
    <row r="35" spans="1:17" ht="15" customHeight="1" x14ac:dyDescent="0.2">
      <c r="A35" s="287"/>
      <c r="B35" s="335"/>
      <c r="C35" s="335"/>
      <c r="D35" s="335"/>
      <c r="E35" s="335"/>
      <c r="F35" s="335"/>
      <c r="G35" s="335"/>
      <c r="H35" s="335"/>
      <c r="I35" s="415"/>
      <c r="J35" s="335"/>
      <c r="K35" s="335"/>
      <c r="L35" s="397"/>
      <c r="M35" s="397"/>
      <c r="N35" s="335"/>
      <c r="O35" s="335"/>
      <c r="P35" s="335"/>
      <c r="Q35" s="335"/>
    </row>
    <row r="36" spans="1:17" ht="15" customHeight="1" x14ac:dyDescent="0.2">
      <c r="A36" s="287"/>
      <c r="B36" s="422" t="s">
        <v>152</v>
      </c>
      <c r="C36" s="288"/>
      <c r="D36" s="288"/>
      <c r="E36" s="288"/>
      <c r="F36" s="288"/>
      <c r="G36" s="288"/>
      <c r="H36" s="288"/>
      <c r="I36" s="288"/>
      <c r="J36" s="288"/>
      <c r="K36" s="288"/>
      <c r="L36" s="288"/>
      <c r="M36" s="288"/>
      <c r="N36" s="288"/>
      <c r="O36" s="288"/>
      <c r="P36" s="288"/>
      <c r="Q36" s="288"/>
    </row>
  </sheetData>
  <sheetProtection password="EB2C" sheet="1" objects="1" scenarios="1" selectLockedCells="1"/>
  <mergeCells count="42">
    <mergeCell ref="B34:Q34"/>
    <mergeCell ref="K12:K13"/>
    <mergeCell ref="H23:I23"/>
    <mergeCell ref="H24:I24"/>
    <mergeCell ref="H25:I25"/>
    <mergeCell ref="H12:I12"/>
    <mergeCell ref="H15:I15"/>
    <mergeCell ref="H16:I16"/>
    <mergeCell ref="M18:Q18"/>
    <mergeCell ref="M19:Q19"/>
    <mergeCell ref="A2:Q2"/>
    <mergeCell ref="A3:Q3"/>
    <mergeCell ref="B33:Q33"/>
    <mergeCell ref="B29:Q29"/>
    <mergeCell ref="C11:D11"/>
    <mergeCell ref="B11:B13"/>
    <mergeCell ref="A11:A13"/>
    <mergeCell ref="N11:N13"/>
    <mergeCell ref="F11:K11"/>
    <mergeCell ref="F16:G16"/>
    <mergeCell ref="L12:L13"/>
    <mergeCell ref="F23:G23"/>
    <mergeCell ref="F24:G24"/>
    <mergeCell ref="F25:G25"/>
    <mergeCell ref="L25:M25"/>
    <mergeCell ref="A21:Q21"/>
    <mergeCell ref="A1:Q1"/>
    <mergeCell ref="A8:Q8"/>
    <mergeCell ref="A9:Q9"/>
    <mergeCell ref="B32:Q32"/>
    <mergeCell ref="B30:Q30"/>
    <mergeCell ref="C12:C13"/>
    <mergeCell ref="E11:E13"/>
    <mergeCell ref="J12:J13"/>
    <mergeCell ref="O11:O13"/>
    <mergeCell ref="P11:P12"/>
    <mergeCell ref="Q11:Q13"/>
    <mergeCell ref="F12:G12"/>
    <mergeCell ref="F15:G15"/>
    <mergeCell ref="B31:Q31"/>
    <mergeCell ref="M12:M13"/>
    <mergeCell ref="A27:Q27"/>
  </mergeCells>
  <printOptions horizontalCentered="1"/>
  <pageMargins left="0.11811023622047245" right="0.11811023622047245" top="0.74803149606299213" bottom="0.11811023622047245" header="0.31496062992125984" footer="0.19685039370078741"/>
  <pageSetup paperSize="9" scale="35" fitToHeight="0" orientation="portrait" r:id="rId1"/>
  <headerFooter>
    <oddHeader>&amp;C&amp;G&amp;R&amp;8&amp;P</oddHeader>
    <oddFooter>&amp;L&amp;G
&amp;"Arial,Negrito"&amp;8&amp;K00-032SCCAT/CFIC/SECOFC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70"/>
  <sheetViews>
    <sheetView view="pageBreakPreview" topLeftCell="A55" zoomScaleSheetLayoutView="100" workbookViewId="0">
      <selection activeCell="F26" sqref="F26"/>
    </sheetView>
  </sheetViews>
  <sheetFormatPr defaultRowHeight="12.75" x14ac:dyDescent="0.2"/>
  <cols>
    <col min="1" max="1" width="43" customWidth="1"/>
    <col min="2" max="2" width="9.7109375" customWidth="1"/>
    <col min="3" max="4" width="44.7109375" customWidth="1"/>
  </cols>
  <sheetData>
    <row r="1" spans="1:4" ht="18" x14ac:dyDescent="0.25">
      <c r="A1" s="482" t="str">
        <f>'VALOR DO POSTO - LICITANTE'!A1:Q1</f>
        <v>TRIBUNAL REGIONAL ELEITORAL DO PARANÁ</v>
      </c>
      <c r="B1" s="482"/>
      <c r="C1" s="482"/>
      <c r="D1" s="482"/>
    </row>
    <row r="2" spans="1:4" x14ac:dyDescent="0.2">
      <c r="A2" s="483" t="str">
        <f>'VALOR DO POSTO - LICITANTE'!A2:Q2</f>
        <v>PLANILHA DE CUSTOS - BASE LICITANTE</v>
      </c>
      <c r="B2" s="483"/>
      <c r="C2" s="483"/>
      <c r="D2" s="483"/>
    </row>
    <row r="3" spans="1:4" x14ac:dyDescent="0.2">
      <c r="A3" s="484" t="str">
        <f>'VALOR DO POSTO - LICITANTE'!A3:Q3</f>
        <v>Posto de Trabalho - Auxiliar Administrativo e Supervisor</v>
      </c>
      <c r="B3" s="484"/>
      <c r="C3" s="484"/>
      <c r="D3" s="484"/>
    </row>
    <row r="4" spans="1:4" x14ac:dyDescent="0.2">
      <c r="A4" s="288"/>
      <c r="B4" s="278"/>
      <c r="C4" s="277"/>
      <c r="D4" s="277"/>
    </row>
    <row r="5" spans="1:4" x14ac:dyDescent="0.2">
      <c r="A5" s="485" t="str">
        <f>'VALOR DO POSTO - LICITANTE'!A8:Q8</f>
        <v>NOME DA EMPRESA</v>
      </c>
      <c r="B5" s="486"/>
      <c r="C5" s="486"/>
      <c r="D5" s="487"/>
    </row>
    <row r="6" spans="1:4" x14ac:dyDescent="0.2">
      <c r="A6" s="488" t="str">
        <f>'VALOR DO POSTO - LICITANTE'!A9:Q9</f>
        <v>CNPJ</v>
      </c>
      <c r="B6" s="489"/>
      <c r="C6" s="489"/>
      <c r="D6" s="490"/>
    </row>
    <row r="7" spans="1:4" x14ac:dyDescent="0.2">
      <c r="A7" s="255"/>
      <c r="B7" s="255"/>
      <c r="C7" s="255"/>
      <c r="D7" s="255"/>
    </row>
    <row r="8" spans="1:4" x14ac:dyDescent="0.2">
      <c r="A8" s="481" t="s">
        <v>199</v>
      </c>
      <c r="B8" s="426"/>
      <c r="C8" s="256" t="s">
        <v>157</v>
      </c>
      <c r="D8" s="256"/>
    </row>
    <row r="9" spans="1:4" x14ac:dyDescent="0.2">
      <c r="A9" s="481"/>
      <c r="B9" s="426"/>
      <c r="C9" s="256" t="s">
        <v>158</v>
      </c>
      <c r="D9" s="256"/>
    </row>
    <row r="10" spans="1:4" ht="13.5" thickBot="1" x14ac:dyDescent="0.25">
      <c r="A10" s="255"/>
      <c r="B10" s="255"/>
      <c r="C10" s="255"/>
      <c r="D10" s="255"/>
    </row>
    <row r="11" spans="1:4" ht="13.5" thickBot="1" x14ac:dyDescent="0.25">
      <c r="A11" s="477" t="s">
        <v>137</v>
      </c>
      <c r="B11" s="478"/>
      <c r="C11" s="478"/>
      <c r="D11" s="479"/>
    </row>
    <row r="12" spans="1:4" x14ac:dyDescent="0.2">
      <c r="A12" s="309"/>
      <c r="B12" s="276"/>
      <c r="C12" s="277"/>
      <c r="D12" s="277"/>
    </row>
    <row r="13" spans="1:4" ht="18" thickBot="1" x14ac:dyDescent="0.35">
      <c r="A13" s="480" t="s">
        <v>200</v>
      </c>
      <c r="B13" s="480"/>
      <c r="C13" s="480"/>
      <c r="D13" s="313"/>
    </row>
    <row r="14" spans="1:4" ht="13.5" thickTop="1" x14ac:dyDescent="0.2">
      <c r="A14" s="255"/>
      <c r="B14" s="267" t="s">
        <v>20</v>
      </c>
      <c r="C14" s="267" t="s">
        <v>201</v>
      </c>
      <c r="D14" s="267" t="s">
        <v>202</v>
      </c>
    </row>
    <row r="15" spans="1:4" x14ac:dyDescent="0.2">
      <c r="A15" s="316" t="s">
        <v>2</v>
      </c>
      <c r="B15" s="427"/>
      <c r="C15" s="257" t="s">
        <v>203</v>
      </c>
      <c r="D15" s="257" t="s">
        <v>204</v>
      </c>
    </row>
    <row r="16" spans="1:4" x14ac:dyDescent="0.2">
      <c r="A16" s="316" t="s">
        <v>159</v>
      </c>
      <c r="B16" s="427"/>
      <c r="C16" s="257" t="s">
        <v>205</v>
      </c>
      <c r="D16" s="257" t="s">
        <v>206</v>
      </c>
    </row>
    <row r="17" spans="1:4" x14ac:dyDescent="0.2">
      <c r="A17" s="316" t="s">
        <v>3</v>
      </c>
      <c r="B17" s="427"/>
      <c r="C17" s="257" t="s">
        <v>207</v>
      </c>
      <c r="D17" s="257" t="s">
        <v>208</v>
      </c>
    </row>
    <row r="18" spans="1:4" x14ac:dyDescent="0.2">
      <c r="A18" s="316" t="s">
        <v>160</v>
      </c>
      <c r="B18" s="427"/>
      <c r="C18" s="257" t="s">
        <v>209</v>
      </c>
      <c r="D18" s="257" t="s">
        <v>210</v>
      </c>
    </row>
    <row r="19" spans="1:4" ht="22.5" x14ac:dyDescent="0.2">
      <c r="A19" s="316" t="s">
        <v>5</v>
      </c>
      <c r="B19" s="427"/>
      <c r="C19" s="257" t="s">
        <v>211</v>
      </c>
      <c r="D19" s="257" t="s">
        <v>212</v>
      </c>
    </row>
    <row r="20" spans="1:4" x14ac:dyDescent="0.2">
      <c r="A20" s="316" t="s">
        <v>7</v>
      </c>
      <c r="B20" s="427"/>
      <c r="C20" s="257" t="s">
        <v>213</v>
      </c>
      <c r="D20" s="257" t="s">
        <v>214</v>
      </c>
    </row>
    <row r="21" spans="1:4" ht="33.75" x14ac:dyDescent="0.2">
      <c r="A21" s="316" t="s">
        <v>161</v>
      </c>
      <c r="B21" s="427"/>
      <c r="C21" s="257" t="s">
        <v>270</v>
      </c>
      <c r="D21" s="257" t="s">
        <v>283</v>
      </c>
    </row>
    <row r="22" spans="1:4" ht="23.25" thickBot="1" x14ac:dyDescent="0.25">
      <c r="A22" s="316" t="s">
        <v>6</v>
      </c>
      <c r="B22" s="428"/>
      <c r="C22" s="257" t="s">
        <v>215</v>
      </c>
      <c r="D22" s="257" t="s">
        <v>216</v>
      </c>
    </row>
    <row r="23" spans="1:4" ht="13.5" thickBot="1" x14ac:dyDescent="0.25">
      <c r="A23" s="311" t="s">
        <v>217</v>
      </c>
      <c r="B23" s="258">
        <f>SUM(B15:B22)</f>
        <v>0</v>
      </c>
      <c r="C23" s="259"/>
      <c r="D23" s="268"/>
    </row>
    <row r="24" spans="1:4" x14ac:dyDescent="0.2">
      <c r="A24" s="274"/>
      <c r="B24" s="276"/>
      <c r="C24" s="268"/>
      <c r="D24" s="268"/>
    </row>
    <row r="25" spans="1:4" ht="18" thickBot="1" x14ac:dyDescent="0.35">
      <c r="A25" s="480" t="s">
        <v>218</v>
      </c>
      <c r="B25" s="480"/>
      <c r="C25" s="480"/>
      <c r="D25" s="313"/>
    </row>
    <row r="26" spans="1:4" ht="13.5" thickTop="1" x14ac:dyDescent="0.2">
      <c r="A26" s="255"/>
      <c r="B26" s="267" t="s">
        <v>20</v>
      </c>
      <c r="C26" s="267" t="s">
        <v>201</v>
      </c>
      <c r="D26" s="267" t="s">
        <v>202</v>
      </c>
    </row>
    <row r="27" spans="1:4" ht="33.75" x14ac:dyDescent="0.2">
      <c r="A27" s="316" t="s">
        <v>162</v>
      </c>
      <c r="B27" s="429"/>
      <c r="C27" s="257" t="s">
        <v>219</v>
      </c>
      <c r="D27" s="257" t="s">
        <v>220</v>
      </c>
    </row>
    <row r="28" spans="1:4" ht="33.75" x14ac:dyDescent="0.2">
      <c r="A28" s="316" t="s">
        <v>163</v>
      </c>
      <c r="B28" s="429"/>
      <c r="C28" s="257" t="s">
        <v>221</v>
      </c>
      <c r="D28" s="257" t="s">
        <v>222</v>
      </c>
    </row>
    <row r="29" spans="1:4" x14ac:dyDescent="0.2">
      <c r="A29" s="325" t="s">
        <v>53</v>
      </c>
      <c r="B29" s="260">
        <f>B27+B28</f>
        <v>0</v>
      </c>
      <c r="C29" s="269"/>
      <c r="D29" s="269"/>
    </row>
    <row r="30" spans="1:4" ht="13.5" thickBot="1" x14ac:dyDescent="0.25">
      <c r="A30" s="323" t="s">
        <v>164</v>
      </c>
      <c r="B30" s="326">
        <f>B29%*B23</f>
        <v>0</v>
      </c>
      <c r="C30" s="261" t="s">
        <v>223</v>
      </c>
      <c r="D30" s="261" t="s">
        <v>224</v>
      </c>
    </row>
    <row r="31" spans="1:4" ht="13.5" thickBot="1" x14ac:dyDescent="0.25">
      <c r="A31" s="311" t="s">
        <v>225</v>
      </c>
      <c r="B31" s="258">
        <f>B29+B30</f>
        <v>0</v>
      </c>
      <c r="C31" s="262"/>
      <c r="D31" s="310"/>
    </row>
    <row r="32" spans="1:4" x14ac:dyDescent="0.2">
      <c r="A32" s="274"/>
      <c r="B32" s="276"/>
      <c r="C32" s="277"/>
      <c r="D32" s="277"/>
    </row>
    <row r="33" spans="1:4" ht="18" thickBot="1" x14ac:dyDescent="0.35">
      <c r="A33" s="480" t="s">
        <v>226</v>
      </c>
      <c r="B33" s="480"/>
      <c r="C33" s="480"/>
      <c r="D33" s="313"/>
    </row>
    <row r="34" spans="1:4" ht="13.5" thickTop="1" x14ac:dyDescent="0.2">
      <c r="A34" s="255"/>
      <c r="B34" s="267" t="s">
        <v>20</v>
      </c>
      <c r="C34" s="267" t="s">
        <v>201</v>
      </c>
      <c r="D34" s="267" t="s">
        <v>202</v>
      </c>
    </row>
    <row r="35" spans="1:4" ht="33.75" x14ac:dyDescent="0.2">
      <c r="A35" s="316" t="s">
        <v>165</v>
      </c>
      <c r="B35" s="427"/>
      <c r="C35" s="257" t="s">
        <v>227</v>
      </c>
      <c r="D35" s="257" t="s">
        <v>228</v>
      </c>
    </row>
    <row r="36" spans="1:4" ht="13.5" thickBot="1" x14ac:dyDescent="0.25">
      <c r="A36" s="323" t="s">
        <v>166</v>
      </c>
      <c r="B36" s="324">
        <f>B35%*B23</f>
        <v>0</v>
      </c>
      <c r="C36" s="261" t="s">
        <v>229</v>
      </c>
      <c r="D36" s="261" t="s">
        <v>230</v>
      </c>
    </row>
    <row r="37" spans="1:4" ht="13.5" thickBot="1" x14ac:dyDescent="0.25">
      <c r="A37" s="311" t="s">
        <v>231</v>
      </c>
      <c r="B37" s="258">
        <f>B35+B36</f>
        <v>0</v>
      </c>
      <c r="C37" s="262"/>
      <c r="D37" s="310"/>
    </row>
    <row r="38" spans="1:4" x14ac:dyDescent="0.2">
      <c r="A38" s="274"/>
      <c r="B38" s="276"/>
      <c r="C38" s="277"/>
      <c r="D38" s="277"/>
    </row>
    <row r="39" spans="1:4" ht="18" thickBot="1" x14ac:dyDescent="0.35">
      <c r="A39" s="337" t="s">
        <v>278</v>
      </c>
      <c r="B39" s="337"/>
      <c r="C39" s="337"/>
      <c r="D39" s="329"/>
    </row>
    <row r="40" spans="1:4" ht="13.5" thickTop="1" x14ac:dyDescent="0.2">
      <c r="A40" s="255"/>
      <c r="B40" s="267" t="s">
        <v>20</v>
      </c>
      <c r="C40" s="267" t="s">
        <v>201</v>
      </c>
      <c r="D40" s="267" t="s">
        <v>202</v>
      </c>
    </row>
    <row r="41" spans="1:4" ht="67.5" x14ac:dyDescent="0.2">
      <c r="A41" s="316" t="s">
        <v>167</v>
      </c>
      <c r="B41" s="427"/>
      <c r="C41" s="257" t="s">
        <v>232</v>
      </c>
      <c r="D41" s="257" t="s">
        <v>233</v>
      </c>
    </row>
    <row r="42" spans="1:4" x14ac:dyDescent="0.2">
      <c r="A42" s="320" t="s">
        <v>168</v>
      </c>
      <c r="B42" s="327">
        <f>B41*8%</f>
        <v>0</v>
      </c>
      <c r="C42" s="257" t="s">
        <v>234</v>
      </c>
      <c r="D42" s="321" t="s">
        <v>235</v>
      </c>
    </row>
    <row r="43" spans="1:4" x14ac:dyDescent="0.2">
      <c r="A43" s="320" t="s">
        <v>169</v>
      </c>
      <c r="B43" s="327">
        <f>B41*8%*40%</f>
        <v>0</v>
      </c>
      <c r="C43" s="257"/>
      <c r="D43" s="321" t="s">
        <v>300</v>
      </c>
    </row>
    <row r="44" spans="1:4" ht="45" x14ac:dyDescent="0.2">
      <c r="A44" s="316" t="s">
        <v>170</v>
      </c>
      <c r="B44" s="430"/>
      <c r="C44" s="257" t="s">
        <v>236</v>
      </c>
      <c r="D44" s="257" t="s">
        <v>237</v>
      </c>
    </row>
    <row r="45" spans="1:4" x14ac:dyDescent="0.2">
      <c r="A45" s="320" t="s">
        <v>171</v>
      </c>
      <c r="B45" s="327">
        <f>$B$23*B44%</f>
        <v>0</v>
      </c>
      <c r="C45" s="269" t="s">
        <v>238</v>
      </c>
      <c r="D45" s="269" t="s">
        <v>239</v>
      </c>
    </row>
    <row r="46" spans="1:4" x14ac:dyDescent="0.2">
      <c r="A46" s="320" t="s">
        <v>172</v>
      </c>
      <c r="B46" s="328">
        <f>B44*8%*40%</f>
        <v>0</v>
      </c>
      <c r="C46" s="270"/>
      <c r="D46" s="269" t="s">
        <v>299</v>
      </c>
    </row>
    <row r="47" spans="1:4" ht="79.5" thickBot="1" x14ac:dyDescent="0.25">
      <c r="A47" s="322" t="s">
        <v>173</v>
      </c>
      <c r="B47" s="431"/>
      <c r="C47" s="271" t="s">
        <v>240</v>
      </c>
      <c r="D47" s="271" t="s">
        <v>301</v>
      </c>
    </row>
    <row r="48" spans="1:4" ht="13.5" thickBot="1" x14ac:dyDescent="0.25">
      <c r="A48" s="311" t="s">
        <v>241</v>
      </c>
      <c r="B48" s="258">
        <f>SUM(B41:B47)</f>
        <v>0</v>
      </c>
      <c r="C48" s="262"/>
      <c r="D48" s="310"/>
    </row>
    <row r="49" spans="1:4" x14ac:dyDescent="0.2">
      <c r="A49" s="312"/>
      <c r="B49" s="276"/>
      <c r="C49" s="277"/>
      <c r="D49" s="277"/>
    </row>
    <row r="50" spans="1:4" ht="18" thickBot="1" x14ac:dyDescent="0.35">
      <c r="A50" s="480" t="s">
        <v>242</v>
      </c>
      <c r="B50" s="480"/>
      <c r="C50" s="480"/>
      <c r="D50" s="313"/>
    </row>
    <row r="51" spans="1:4" ht="13.5" thickTop="1" x14ac:dyDescent="0.2">
      <c r="A51" s="255"/>
      <c r="B51" s="267" t="s">
        <v>20</v>
      </c>
      <c r="C51" s="267" t="s">
        <v>201</v>
      </c>
      <c r="D51" s="267" t="s">
        <v>202</v>
      </c>
    </row>
    <row r="52" spans="1:4" ht="45" x14ac:dyDescent="0.2">
      <c r="A52" s="316" t="s">
        <v>174</v>
      </c>
      <c r="B52" s="427"/>
      <c r="C52" s="257" t="s">
        <v>243</v>
      </c>
      <c r="D52" s="257" t="s">
        <v>244</v>
      </c>
    </row>
    <row r="53" spans="1:4" ht="78.75" x14ac:dyDescent="0.2">
      <c r="A53" s="316" t="s">
        <v>175</v>
      </c>
      <c r="B53" s="427"/>
      <c r="C53" s="257" t="s">
        <v>245</v>
      </c>
      <c r="D53" s="257" t="s">
        <v>246</v>
      </c>
    </row>
    <row r="54" spans="1:4" ht="67.5" x14ac:dyDescent="0.2">
      <c r="A54" s="316" t="s">
        <v>176</v>
      </c>
      <c r="B54" s="427"/>
      <c r="C54" s="257" t="s">
        <v>247</v>
      </c>
      <c r="D54" s="257" t="s">
        <v>248</v>
      </c>
    </row>
    <row r="55" spans="1:4" ht="56.25" x14ac:dyDescent="0.2">
      <c r="A55" s="316" t="s">
        <v>177</v>
      </c>
      <c r="B55" s="427"/>
      <c r="C55" s="257" t="s">
        <v>249</v>
      </c>
      <c r="D55" s="257" t="s">
        <v>250</v>
      </c>
    </row>
    <row r="56" spans="1:4" ht="90" x14ac:dyDescent="0.2">
      <c r="A56" s="316" t="s">
        <v>178</v>
      </c>
      <c r="B56" s="427"/>
      <c r="C56" s="257" t="s">
        <v>251</v>
      </c>
      <c r="D56" s="257" t="s">
        <v>252</v>
      </c>
    </row>
    <row r="57" spans="1:4" x14ac:dyDescent="0.2">
      <c r="A57" s="317" t="s">
        <v>79</v>
      </c>
      <c r="B57" s="263">
        <f>SUM(B52:B56)</f>
        <v>0</v>
      </c>
      <c r="C57" s="272"/>
      <c r="D57" s="272"/>
    </row>
    <row r="58" spans="1:4" ht="23.25" thickBot="1" x14ac:dyDescent="0.25">
      <c r="A58" s="318" t="s">
        <v>179</v>
      </c>
      <c r="B58" s="319">
        <f>B57%*$B$23</f>
        <v>0</v>
      </c>
      <c r="C58" s="264" t="s">
        <v>253</v>
      </c>
      <c r="D58" s="264" t="s">
        <v>254</v>
      </c>
    </row>
    <row r="59" spans="1:4" ht="13.5" thickBot="1" x14ac:dyDescent="0.25">
      <c r="A59" s="311" t="s">
        <v>255</v>
      </c>
      <c r="B59" s="258">
        <f>B57+B58</f>
        <v>0</v>
      </c>
      <c r="C59" s="262"/>
      <c r="D59" s="310"/>
    </row>
    <row r="60" spans="1:4" ht="13.5" thickBot="1" x14ac:dyDescent="0.25">
      <c r="A60" s="312"/>
      <c r="B60" s="276"/>
      <c r="C60" s="277"/>
      <c r="D60" s="277"/>
    </row>
    <row r="61" spans="1:4" ht="13.5" thickBot="1" x14ac:dyDescent="0.25">
      <c r="A61" s="474" t="s">
        <v>180</v>
      </c>
      <c r="B61" s="475"/>
      <c r="C61" s="475"/>
      <c r="D61" s="476"/>
    </row>
    <row r="62" spans="1:4" x14ac:dyDescent="0.2">
      <c r="A62" s="255"/>
      <c r="B62" s="278"/>
      <c r="C62" s="273"/>
      <c r="D62" s="273"/>
    </row>
    <row r="63" spans="1:4" ht="13.5" thickBot="1" x14ac:dyDescent="0.25">
      <c r="A63" s="314" t="s">
        <v>181</v>
      </c>
      <c r="B63" s="279">
        <f>B23</f>
        <v>0</v>
      </c>
      <c r="C63" s="255"/>
      <c r="D63" s="255"/>
    </row>
    <row r="64" spans="1:4" ht="13.5" thickBot="1" x14ac:dyDescent="0.25">
      <c r="A64" s="314" t="s">
        <v>182</v>
      </c>
      <c r="B64" s="279">
        <f>B31</f>
        <v>0</v>
      </c>
      <c r="C64" s="255"/>
      <c r="D64" s="255"/>
    </row>
    <row r="65" spans="1:4" ht="13.5" thickBot="1" x14ac:dyDescent="0.25">
      <c r="A65" s="314" t="s">
        <v>183</v>
      </c>
      <c r="B65" s="279">
        <f>B37</f>
        <v>0</v>
      </c>
      <c r="C65" s="274"/>
      <c r="D65" s="274"/>
    </row>
    <row r="66" spans="1:4" ht="13.5" thickBot="1" x14ac:dyDescent="0.25">
      <c r="A66" s="314" t="s">
        <v>184</v>
      </c>
      <c r="B66" s="279">
        <f>B48</f>
        <v>0</v>
      </c>
      <c r="C66" s="265"/>
      <c r="D66" s="265"/>
    </row>
    <row r="67" spans="1:4" ht="26.25" thickBot="1" x14ac:dyDescent="0.25">
      <c r="A67" s="314" t="s">
        <v>185</v>
      </c>
      <c r="B67" s="279">
        <f>B59</f>
        <v>0</v>
      </c>
      <c r="C67" s="265"/>
      <c r="D67" s="265"/>
    </row>
    <row r="68" spans="1:4" ht="13.5" thickBot="1" x14ac:dyDescent="0.25">
      <c r="A68" s="315" t="s">
        <v>186</v>
      </c>
      <c r="B68" s="258">
        <f>SUM(B63:B67)</f>
        <v>0</v>
      </c>
      <c r="C68" s="275" t="s">
        <v>20</v>
      </c>
      <c r="D68" s="274"/>
    </row>
    <row r="69" spans="1:4" ht="15" x14ac:dyDescent="0.2">
      <c r="A69" s="333"/>
      <c r="B69" s="280"/>
      <c r="C69" s="280"/>
      <c r="D69" s="280"/>
    </row>
    <row r="70" spans="1:4" x14ac:dyDescent="0.2">
      <c r="A70" s="432" t="s">
        <v>152</v>
      </c>
      <c r="B70" s="278"/>
      <c r="C70" s="277"/>
      <c r="D70" s="277"/>
    </row>
  </sheetData>
  <sheetProtection password="EB2C" sheet="1" objects="1" scenarios="1" selectLockedCells="1"/>
  <mergeCells count="12">
    <mergeCell ref="A8:A9"/>
    <mergeCell ref="A1:D1"/>
    <mergeCell ref="A2:D2"/>
    <mergeCell ref="A3:D3"/>
    <mergeCell ref="A5:D5"/>
    <mergeCell ref="A6:D6"/>
    <mergeCell ref="A61:D61"/>
    <mergeCell ref="A11:D11"/>
    <mergeCell ref="A13:C13"/>
    <mergeCell ref="A25:C25"/>
    <mergeCell ref="A33:C33"/>
    <mergeCell ref="A50:C50"/>
  </mergeCells>
  <conditionalFormatting sqref="D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D8">
    <cfRule type="expression" dxfId="0" priority="2">
      <formula>$B$8&lt;&gt;""</formula>
    </cfRule>
  </conditionalFormatting>
  <printOptions horizontalCentered="1"/>
  <pageMargins left="0.11811023622047245" right="0.11811023622047245" top="0.74803149606299213" bottom="0.27559055118110237" header="0.19685039370078741" footer="7.874015748031496E-2"/>
  <pageSetup paperSize="9" scale="70" orientation="portrait" r:id="rId1"/>
  <headerFooter>
    <oddHeader>&amp;C&amp;G&amp;R&amp;8&amp;P</oddHeader>
    <oddFooter>&amp;L&amp;G
&amp;"Arial,Negrito"&amp;8&amp;K00-032SCCAT/CFIC/SECOFC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23"/>
  <sheetViews>
    <sheetView view="pageBreakPreview" zoomScaleSheetLayoutView="100" workbookViewId="0">
      <selection activeCell="F26" sqref="F26"/>
    </sheetView>
  </sheetViews>
  <sheetFormatPr defaultRowHeight="15" x14ac:dyDescent="0.25"/>
  <cols>
    <col min="1" max="1" width="47" style="240" customWidth="1"/>
    <col min="2" max="2" width="17.28515625" style="240" customWidth="1"/>
    <col min="3" max="16384" width="9.140625" style="240"/>
  </cols>
  <sheetData>
    <row r="1" spans="1:2" x14ac:dyDescent="0.25">
      <c r="A1" s="495" t="str">
        <f>'VALOR DO POSTO - LICITANTE'!A1:Q1</f>
        <v>TRIBUNAL REGIONAL ELEITORAL DO PARANÁ</v>
      </c>
      <c r="B1" s="495"/>
    </row>
    <row r="2" spans="1:2" x14ac:dyDescent="0.25">
      <c r="A2" s="496" t="str">
        <f>'VALOR DO POSTO - LICITANTE'!A2:Q2</f>
        <v>PLANILHA DE CUSTOS - BASE LICITANTE</v>
      </c>
      <c r="B2" s="496"/>
    </row>
    <row r="3" spans="1:2" x14ac:dyDescent="0.25">
      <c r="A3" s="494" t="str">
        <f>'VALOR DO POSTO - LICITANTE'!A3:Q3</f>
        <v>Posto de Trabalho - Auxiliar Administrativo e Supervisor</v>
      </c>
      <c r="B3" s="494"/>
    </row>
    <row r="4" spans="1:2" x14ac:dyDescent="0.25">
      <c r="A4" s="497"/>
      <c r="B4" s="497"/>
    </row>
    <row r="5" spans="1:2" x14ac:dyDescent="0.25">
      <c r="A5" s="498" t="str">
        <f>'VALOR DO POSTO - LICITANTE'!A8:Q8</f>
        <v>NOME DA EMPRESA</v>
      </c>
      <c r="B5" s="499"/>
    </row>
    <row r="6" spans="1:2" x14ac:dyDescent="0.25">
      <c r="A6" s="500" t="str">
        <f>'VALOR DO POSTO - LICITANTE'!A9:Q9</f>
        <v>CNPJ</v>
      </c>
      <c r="B6" s="501"/>
    </row>
    <row r="7" spans="1:2" ht="15.75" thickBot="1" x14ac:dyDescent="0.3">
      <c r="A7" s="297"/>
      <c r="B7" s="297"/>
    </row>
    <row r="8" spans="1:2" ht="15.75" customHeight="1" thickBot="1" x14ac:dyDescent="0.3">
      <c r="A8" s="474" t="s">
        <v>187</v>
      </c>
      <c r="B8" s="476"/>
    </row>
    <row r="9" spans="1:2" ht="15.75" thickBot="1" x14ac:dyDescent="0.3">
      <c r="A9" s="298"/>
      <c r="B9" s="298"/>
    </row>
    <row r="10" spans="1:2" ht="15.75" thickBot="1" x14ac:dyDescent="0.3">
      <c r="A10" s="299" t="s">
        <v>138</v>
      </c>
      <c r="B10" s="300" t="s">
        <v>139</v>
      </c>
    </row>
    <row r="11" spans="1:2" x14ac:dyDescent="0.25">
      <c r="A11" s="301" t="s">
        <v>188</v>
      </c>
      <c r="B11" s="433">
        <v>0</v>
      </c>
    </row>
    <row r="12" spans="1:2" x14ac:dyDescent="0.25">
      <c r="A12" s="302" t="s">
        <v>189</v>
      </c>
      <c r="B12" s="434">
        <v>0</v>
      </c>
    </row>
    <row r="13" spans="1:2" x14ac:dyDescent="0.25">
      <c r="A13" s="302" t="s">
        <v>190</v>
      </c>
      <c r="B13" s="434">
        <v>0</v>
      </c>
    </row>
    <row r="14" spans="1:2" ht="16.5" customHeight="1" x14ac:dyDescent="0.25">
      <c r="A14" s="302" t="s">
        <v>191</v>
      </c>
      <c r="B14" s="434">
        <v>0</v>
      </c>
    </row>
    <row r="15" spans="1:2" x14ac:dyDescent="0.25">
      <c r="A15" s="302" t="s">
        <v>192</v>
      </c>
      <c r="B15" s="434">
        <v>0</v>
      </c>
    </row>
    <row r="16" spans="1:2" ht="15.75" thickBot="1" x14ac:dyDescent="0.3">
      <c r="A16" s="292" t="s">
        <v>272</v>
      </c>
      <c r="B16" s="435"/>
    </row>
    <row r="17" spans="1:2" ht="32.25" customHeight="1" thickBot="1" x14ac:dyDescent="0.3">
      <c r="A17" s="491" t="s">
        <v>273</v>
      </c>
      <c r="B17" s="491"/>
    </row>
    <row r="18" spans="1:2" ht="15.75" thickBot="1" x14ac:dyDescent="0.3">
      <c r="A18" s="303" t="s">
        <v>151</v>
      </c>
      <c r="B18" s="291">
        <f>((1+B11)/(1-(B13+B14+B15+B16)-B12))-1</f>
        <v>0</v>
      </c>
    </row>
    <row r="19" spans="1:2" x14ac:dyDescent="0.25">
      <c r="A19" s="304"/>
      <c r="B19" s="305"/>
    </row>
    <row r="20" spans="1:2" ht="15.75" thickBot="1" x14ac:dyDescent="0.3">
      <c r="A20" s="306" t="s">
        <v>193</v>
      </c>
      <c r="B20" s="307"/>
    </row>
    <row r="21" spans="1:2" x14ac:dyDescent="0.25">
      <c r="A21" s="492" t="s">
        <v>194</v>
      </c>
      <c r="B21" s="493"/>
    </row>
    <row r="22" spans="1:2" x14ac:dyDescent="0.25">
      <c r="A22" s="308"/>
      <c r="B22" s="297"/>
    </row>
    <row r="23" spans="1:2" x14ac:dyDescent="0.25">
      <c r="A23" s="432" t="s">
        <v>152</v>
      </c>
      <c r="B23" s="298"/>
    </row>
  </sheetData>
  <sheetProtection password="EB2C" sheet="1" objects="1" scenarios="1" selectLockedCells="1"/>
  <mergeCells count="9">
    <mergeCell ref="A17:B17"/>
    <mergeCell ref="A21:B21"/>
    <mergeCell ref="A3:B3"/>
    <mergeCell ref="A1:B1"/>
    <mergeCell ref="A2:B2"/>
    <mergeCell ref="A4:B4"/>
    <mergeCell ref="A5:B5"/>
    <mergeCell ref="A6:B6"/>
    <mergeCell ref="A8:B8"/>
  </mergeCells>
  <printOptions horizontalCentered="1"/>
  <pageMargins left="0.51181102362204722" right="0.51181102362204722" top="1.1023622047244095" bottom="0.39370078740157483" header="0.31496062992125984" footer="7.874015748031496E-2"/>
  <pageSetup paperSize="9" orientation="portrait" r:id="rId1"/>
  <headerFooter>
    <oddHeader>&amp;C&amp;G&amp;R&amp;8&amp;P</oddHeader>
    <oddFooter>&amp;L&amp;G
&amp;"Arial,Negrito"&amp;8&amp;K00-033SCCAT/CFIC/SECOFC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507" t="s">
        <v>119</v>
      </c>
      <c r="B1" s="508"/>
      <c r="C1" s="508"/>
      <c r="D1" s="508"/>
      <c r="E1" s="509"/>
    </row>
    <row r="2" spans="1:7" ht="12.75" x14ac:dyDescent="0.2">
      <c r="A2" s="122" t="s">
        <v>15</v>
      </c>
      <c r="B2" s="510"/>
      <c r="C2" s="511"/>
      <c r="D2" s="511"/>
      <c r="E2" s="512"/>
    </row>
    <row r="3" spans="1:7" ht="12.75" x14ac:dyDescent="0.2">
      <c r="A3" s="123" t="s">
        <v>16</v>
      </c>
      <c r="B3" s="513"/>
      <c r="C3" s="514"/>
      <c r="D3" s="514"/>
      <c r="E3" s="515"/>
    </row>
    <row r="4" spans="1:7" x14ac:dyDescent="0.2">
      <c r="A4" s="123" t="s">
        <v>17</v>
      </c>
      <c r="B4" s="516" t="e">
        <f>#REF!</f>
        <v>#REF!</v>
      </c>
      <c r="C4" s="517"/>
      <c r="D4" s="517"/>
      <c r="E4" s="518"/>
    </row>
    <row r="5" spans="1:7" ht="12.75" x14ac:dyDescent="0.2">
      <c r="A5" s="124" t="s">
        <v>109</v>
      </c>
      <c r="B5" s="502"/>
      <c r="C5" s="503"/>
      <c r="D5" s="503"/>
      <c r="E5" s="504"/>
    </row>
    <row r="6" spans="1:7" x14ac:dyDescent="0.2">
      <c r="A6" s="6"/>
      <c r="B6" s="125"/>
      <c r="C6" s="126"/>
      <c r="D6" s="127"/>
      <c r="E6" s="127"/>
    </row>
    <row r="7" spans="1:7" x14ac:dyDescent="0.2">
      <c r="A7" s="128" t="s">
        <v>110</v>
      </c>
      <c r="B7" s="145"/>
      <c r="C7" s="145"/>
      <c r="D7" s="146"/>
      <c r="E7" s="129"/>
    </row>
    <row r="8" spans="1:7" ht="12.75" x14ac:dyDescent="0.2">
      <c r="A8" s="505" t="str">
        <f>'item 1 - he 100%'!A8:D8</f>
        <v>Tecnicos de Eleição</v>
      </c>
      <c r="B8" s="506"/>
      <c r="C8" s="506"/>
      <c r="D8" s="506"/>
      <c r="E8" s="117"/>
    </row>
    <row r="9" spans="1:7" x14ac:dyDescent="0.2">
      <c r="A9" s="4"/>
      <c r="B9" s="20"/>
      <c r="C9" s="20"/>
      <c r="D9" s="20"/>
      <c r="E9" s="20"/>
      <c r="F9" s="20"/>
      <c r="G9" s="5"/>
    </row>
    <row r="10" spans="1:7" x14ac:dyDescent="0.2">
      <c r="A10" s="43" t="s">
        <v>45</v>
      </c>
      <c r="B10" s="44">
        <f>'item 1 -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25">
      <c r="A125" s="108" t="s">
        <v>132</v>
      </c>
      <c r="B125" s="109"/>
      <c r="C125" s="110"/>
      <c r="D125" s="28" t="e">
        <f>D123*1.6</f>
        <v>#REF!</v>
      </c>
      <c r="E125" s="79"/>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8"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524" t="s">
        <v>136</v>
      </c>
      <c r="B1" s="525"/>
      <c r="C1" s="525"/>
      <c r="D1" s="525"/>
      <c r="E1" s="526"/>
    </row>
    <row r="2" spans="1:7" ht="12.75" x14ac:dyDescent="0.2">
      <c r="A2" s="218" t="s">
        <v>15</v>
      </c>
      <c r="B2" s="527"/>
      <c r="C2" s="528"/>
      <c r="D2" s="528"/>
      <c r="E2" s="529"/>
    </row>
    <row r="3" spans="1:7" ht="12.75" x14ac:dyDescent="0.2">
      <c r="A3" s="219" t="s">
        <v>16</v>
      </c>
      <c r="B3" s="530"/>
      <c r="C3" s="531"/>
      <c r="D3" s="531"/>
      <c r="E3" s="532"/>
    </row>
    <row r="4" spans="1:7" x14ac:dyDescent="0.2">
      <c r="A4" s="219" t="s">
        <v>17</v>
      </c>
      <c r="B4" s="533" t="e">
        <f>#REF!</f>
        <v>#REF!</v>
      </c>
      <c r="C4" s="534"/>
      <c r="D4" s="534"/>
      <c r="E4" s="535"/>
    </row>
    <row r="5" spans="1:7" ht="12.75" x14ac:dyDescent="0.2">
      <c r="A5" s="220" t="s">
        <v>109</v>
      </c>
      <c r="B5" s="519"/>
      <c r="C5" s="520"/>
      <c r="D5" s="520"/>
      <c r="E5" s="521"/>
    </row>
    <row r="6" spans="1:7" x14ac:dyDescent="0.2">
      <c r="A6" s="49"/>
      <c r="B6" s="221"/>
      <c r="C6" s="222"/>
      <c r="D6" s="223"/>
      <c r="E6" s="223"/>
    </row>
    <row r="7" spans="1:7" x14ac:dyDescent="0.2">
      <c r="A7" s="224" t="s">
        <v>110</v>
      </c>
      <c r="B7" s="225"/>
      <c r="C7" s="225"/>
      <c r="D7" s="226"/>
      <c r="E7" s="227"/>
    </row>
    <row r="8" spans="1:7" ht="12.75" x14ac:dyDescent="0.2">
      <c r="A8" s="522" t="s">
        <v>131</v>
      </c>
      <c r="B8" s="523"/>
      <c r="C8" s="523"/>
      <c r="D8" s="523"/>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135</v>
      </c>
      <c r="B125" s="109"/>
      <c r="C125" s="110"/>
      <c r="D125" s="28" t="e">
        <f>D123*1.6</f>
        <v>#REF!</v>
      </c>
      <c r="E125" s="79"/>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8"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62"/>
  <sheetViews>
    <sheetView showGridLines="0" view="pageBreakPreview" topLeftCell="A22" zoomScaleSheetLayoutView="100" workbookViewId="0">
      <selection activeCell="F26" sqref="F26"/>
    </sheetView>
  </sheetViews>
  <sheetFormatPr defaultColWidth="11.42578125" defaultRowHeight="12.75" x14ac:dyDescent="0.2"/>
  <cols>
    <col min="1" max="1" width="5.42578125" style="343" customWidth="1"/>
    <col min="2" max="2" width="41.140625" style="343" customWidth="1"/>
    <col min="3" max="3" width="15.85546875" style="343" customWidth="1"/>
    <col min="4" max="9" width="14.7109375" style="343" customWidth="1"/>
    <col min="10" max="10" width="14.140625" style="342" customWidth="1"/>
    <col min="11" max="14" width="17.140625" style="342" customWidth="1"/>
    <col min="15" max="15" width="19.85546875" style="342" customWidth="1"/>
    <col min="16" max="16" width="17.140625" style="342" customWidth="1"/>
    <col min="17" max="17" width="34.28515625" style="342" customWidth="1"/>
    <col min="18" max="18" width="17.7109375" style="342" customWidth="1"/>
    <col min="19" max="19" width="13.42578125" style="342" customWidth="1"/>
    <col min="20" max="21" width="11.42578125" style="342" customWidth="1"/>
    <col min="22" max="22" width="16.5703125" style="342" customWidth="1"/>
    <col min="23" max="24" width="11.42578125" style="342"/>
    <col min="25" max="16384" width="11.42578125" style="343"/>
  </cols>
  <sheetData>
    <row r="1" spans="1:24" ht="21" customHeight="1" x14ac:dyDescent="0.2">
      <c r="A1" s="539" t="str">
        <f>'VALOR DO POSTO - LICITANTE'!A1:Q1</f>
        <v>TRIBUNAL REGIONAL ELEITORAL DO PARANÁ</v>
      </c>
      <c r="B1" s="539"/>
      <c r="C1" s="539"/>
      <c r="D1" s="539"/>
      <c r="E1" s="539"/>
      <c r="F1" s="539"/>
      <c r="G1" s="539"/>
      <c r="H1" s="539"/>
      <c r="I1" s="539"/>
    </row>
    <row r="2" spans="1:24" ht="15" customHeight="1" x14ac:dyDescent="0.2">
      <c r="A2" s="457" t="str">
        <f>'VALOR DO POSTO - LICITANTE'!A2:Q2</f>
        <v>PLANILHA DE CUSTOS - BASE LICITANTE</v>
      </c>
      <c r="B2" s="457"/>
      <c r="C2" s="457"/>
      <c r="D2" s="457"/>
      <c r="E2" s="457"/>
      <c r="F2" s="457"/>
      <c r="G2" s="457"/>
      <c r="H2" s="457"/>
      <c r="I2" s="457"/>
    </row>
    <row r="3" spans="1:24" ht="15" customHeight="1" x14ac:dyDescent="0.2">
      <c r="A3" s="540" t="str">
        <f>'VALOR DO POSTO - LICITANTE'!A3:Q3</f>
        <v>Posto de Trabalho - Auxiliar Administrativo e Supervisor</v>
      </c>
      <c r="B3" s="540"/>
      <c r="C3" s="540"/>
      <c r="D3" s="540"/>
      <c r="E3" s="540"/>
      <c r="F3" s="540"/>
      <c r="G3" s="540"/>
      <c r="H3" s="540"/>
      <c r="I3" s="540"/>
    </row>
    <row r="4" spans="1:24" ht="15" customHeight="1" x14ac:dyDescent="0.2">
      <c r="A4" s="344"/>
      <c r="B4" s="344"/>
      <c r="C4" s="344"/>
      <c r="D4" s="344"/>
      <c r="E4" s="344"/>
      <c r="F4" s="344"/>
      <c r="G4" s="344"/>
      <c r="H4" s="344"/>
      <c r="I4" s="344"/>
    </row>
    <row r="5" spans="1:24" s="346" customFormat="1" ht="15" customHeight="1" x14ac:dyDescent="0.2">
      <c r="A5" s="541" t="str">
        <f>'VALOR DO POSTO - LICITANTE'!A8:Q8</f>
        <v>NOME DA EMPRESA</v>
      </c>
      <c r="B5" s="542"/>
      <c r="C5" s="542"/>
      <c r="D5" s="542"/>
      <c r="E5" s="542"/>
      <c r="F5" s="542"/>
      <c r="G5" s="542"/>
      <c r="H5" s="542"/>
      <c r="I5" s="543"/>
      <c r="J5" s="345"/>
      <c r="K5" s="345"/>
      <c r="L5" s="345"/>
      <c r="M5" s="345"/>
      <c r="N5" s="345"/>
      <c r="O5" s="345"/>
      <c r="P5" s="345"/>
      <c r="Q5" s="345"/>
      <c r="R5" s="345"/>
      <c r="S5" s="345"/>
      <c r="T5" s="345"/>
      <c r="U5" s="345"/>
      <c r="V5" s="345"/>
      <c r="W5" s="345"/>
      <c r="X5" s="345"/>
    </row>
    <row r="6" spans="1:24" s="346" customFormat="1" ht="15" customHeight="1" x14ac:dyDescent="0.2">
      <c r="A6" s="544" t="str">
        <f>'VALOR DO POSTO - LICITANTE'!A9:Q9</f>
        <v>CNPJ</v>
      </c>
      <c r="B6" s="545"/>
      <c r="C6" s="545"/>
      <c r="D6" s="545"/>
      <c r="E6" s="545"/>
      <c r="F6" s="545"/>
      <c r="G6" s="545"/>
      <c r="H6" s="545"/>
      <c r="I6" s="546"/>
      <c r="J6" s="345"/>
      <c r="K6" s="345"/>
      <c r="L6" s="345"/>
      <c r="M6" s="345"/>
      <c r="N6" s="345"/>
      <c r="O6" s="345"/>
      <c r="P6" s="345"/>
      <c r="Q6" s="345"/>
      <c r="R6" s="345"/>
      <c r="S6" s="345"/>
      <c r="T6" s="345"/>
      <c r="U6" s="345"/>
      <c r="V6" s="345"/>
      <c r="W6" s="345"/>
      <c r="X6" s="345"/>
    </row>
    <row r="7" spans="1:24" s="346" customFormat="1" ht="15" customHeight="1" thickBot="1" x14ac:dyDescent="0.25">
      <c r="A7" s="347"/>
      <c r="B7" s="347"/>
      <c r="C7" s="347"/>
      <c r="D7" s="347"/>
      <c r="E7" s="347"/>
      <c r="F7" s="347"/>
      <c r="G7" s="347"/>
      <c r="H7" s="347"/>
      <c r="I7" s="400"/>
      <c r="J7" s="345"/>
      <c r="K7" s="345"/>
      <c r="L7" s="345"/>
      <c r="M7" s="345"/>
      <c r="N7" s="345"/>
      <c r="O7" s="345"/>
      <c r="P7" s="345"/>
      <c r="Q7" s="345"/>
      <c r="R7" s="345"/>
      <c r="S7" s="345"/>
      <c r="T7" s="345"/>
      <c r="U7" s="345"/>
      <c r="V7" s="345"/>
      <c r="W7" s="345"/>
      <c r="X7" s="345"/>
    </row>
    <row r="8" spans="1:24" s="346" customFormat="1" ht="30" customHeight="1" thickBot="1" x14ac:dyDescent="0.25">
      <c r="A8" s="536" t="s">
        <v>284</v>
      </c>
      <c r="B8" s="537"/>
      <c r="C8" s="537"/>
      <c r="D8" s="537"/>
      <c r="E8" s="537"/>
      <c r="F8" s="537"/>
      <c r="G8" s="537"/>
      <c r="H8" s="537"/>
      <c r="I8" s="538"/>
      <c r="J8" s="345"/>
      <c r="K8" s="345"/>
      <c r="L8" s="345"/>
      <c r="M8" s="345"/>
      <c r="N8" s="345"/>
      <c r="O8" s="345"/>
      <c r="P8" s="345"/>
      <c r="Q8" s="345"/>
      <c r="R8" s="345"/>
      <c r="S8" s="345"/>
      <c r="T8" s="345"/>
      <c r="U8" s="345"/>
      <c r="V8" s="345"/>
      <c r="W8" s="345"/>
      <c r="X8" s="345"/>
    </row>
    <row r="9" spans="1:24" s="346" customFormat="1" ht="15" customHeight="1" x14ac:dyDescent="0.2">
      <c r="A9" s="348"/>
      <c r="B9" s="348"/>
      <c r="C9" s="348"/>
      <c r="D9" s="348"/>
      <c r="E9" s="348"/>
      <c r="F9" s="348"/>
      <c r="G9" s="348"/>
      <c r="H9" s="348"/>
      <c r="I9" s="348"/>
      <c r="J9" s="345"/>
      <c r="K9" s="345"/>
      <c r="L9" s="345"/>
      <c r="M9" s="345"/>
      <c r="N9" s="345"/>
      <c r="O9" s="345"/>
      <c r="P9" s="345"/>
      <c r="Q9" s="345"/>
      <c r="R9" s="345"/>
      <c r="S9" s="345"/>
      <c r="T9" s="345"/>
      <c r="U9" s="345"/>
      <c r="V9" s="345"/>
      <c r="W9" s="345"/>
      <c r="X9" s="345"/>
    </row>
    <row r="10" spans="1:24" s="346" customFormat="1" ht="15" customHeight="1" x14ac:dyDescent="0.2">
      <c r="A10" s="349" t="s">
        <v>142</v>
      </c>
      <c r="B10" s="547" t="s">
        <v>153</v>
      </c>
      <c r="C10" s="547"/>
      <c r="D10" s="547"/>
      <c r="E10" s="547" t="s">
        <v>155</v>
      </c>
      <c r="F10" s="547"/>
      <c r="G10" s="348"/>
      <c r="H10" s="350" t="s">
        <v>285</v>
      </c>
      <c r="I10" s="351" t="str">
        <f>'VALOR DO POSTO - LICITANTE'!Q4</f>
        <v>9616/2020</v>
      </c>
      <c r="J10" s="345"/>
      <c r="K10" s="345"/>
      <c r="L10" s="345"/>
      <c r="M10" s="345"/>
      <c r="N10" s="345"/>
      <c r="O10" s="345"/>
      <c r="P10" s="345"/>
      <c r="Q10" s="345"/>
      <c r="R10" s="345"/>
      <c r="S10" s="345"/>
      <c r="T10" s="345"/>
      <c r="U10" s="345"/>
      <c r="V10" s="345"/>
      <c r="W10" s="345"/>
      <c r="X10" s="345"/>
    </row>
    <row r="11" spans="1:24" s="346" customFormat="1" ht="15" customHeight="1" x14ac:dyDescent="0.2">
      <c r="A11" s="352">
        <v>1</v>
      </c>
      <c r="B11" s="548" t="str">
        <f>'VALOR DO POSTO - LICITANTE'!B15</f>
        <v>Auxiliar Administrativo (CBO: 4110-05) - 30hs</v>
      </c>
      <c r="C11" s="549"/>
      <c r="D11" s="550"/>
      <c r="E11" s="551">
        <v>30</v>
      </c>
      <c r="F11" s="551"/>
      <c r="G11" s="348"/>
      <c r="H11" s="350" t="s">
        <v>197</v>
      </c>
      <c r="I11" s="351">
        <f>'VALOR DO POSTO - LICITANTE'!Q5</f>
        <v>0</v>
      </c>
      <c r="J11" s="345"/>
      <c r="K11" s="345"/>
      <c r="L11" s="345"/>
      <c r="M11" s="345"/>
      <c r="N11" s="345"/>
      <c r="O11" s="345"/>
      <c r="P11" s="345"/>
      <c r="Q11" s="345"/>
      <c r="R11" s="345"/>
      <c r="S11" s="345"/>
      <c r="T11" s="345"/>
      <c r="U11" s="345"/>
      <c r="V11" s="345"/>
      <c r="W11" s="345"/>
      <c r="X11" s="345"/>
    </row>
    <row r="12" spans="1:24" s="346" customFormat="1" ht="15" customHeight="1" x14ac:dyDescent="0.2">
      <c r="A12" s="389">
        <v>2</v>
      </c>
      <c r="B12" s="552" t="str">
        <f>'VALOR DO POSTO - LICITANTE'!B16</f>
        <v>Supervisor Administrativo (CBO: 4101-05) - 30hs</v>
      </c>
      <c r="C12" s="553"/>
      <c r="D12" s="554"/>
      <c r="E12" s="555">
        <v>30</v>
      </c>
      <c r="F12" s="556"/>
      <c r="G12" s="348"/>
      <c r="H12" s="353"/>
      <c r="I12" s="354"/>
      <c r="J12" s="345"/>
      <c r="K12" s="345"/>
      <c r="L12" s="345"/>
      <c r="M12" s="345"/>
      <c r="N12" s="345"/>
      <c r="O12" s="345"/>
      <c r="P12" s="345"/>
      <c r="Q12" s="345"/>
      <c r="R12" s="345"/>
      <c r="S12" s="345"/>
      <c r="T12" s="345"/>
      <c r="U12" s="345"/>
      <c r="V12" s="345"/>
      <c r="W12" s="345"/>
      <c r="X12" s="345"/>
    </row>
    <row r="13" spans="1:24" s="346" customFormat="1" ht="24.95" customHeight="1" thickBot="1" x14ac:dyDescent="0.3">
      <c r="A13" s="557" t="s">
        <v>260</v>
      </c>
      <c r="B13" s="557"/>
      <c r="C13" s="557"/>
      <c r="D13" s="557"/>
      <c r="E13" s="557"/>
      <c r="F13" s="557"/>
      <c r="G13" s="557"/>
      <c r="H13" s="557"/>
      <c r="I13" s="557"/>
      <c r="J13" s="355"/>
      <c r="K13" s="355"/>
      <c r="L13" s="355"/>
      <c r="M13" s="355"/>
      <c r="N13" s="355"/>
      <c r="O13" s="355"/>
      <c r="P13" s="355"/>
      <c r="Q13" s="356"/>
      <c r="R13" s="345"/>
      <c r="S13" s="345"/>
      <c r="T13" s="345"/>
      <c r="U13" s="345"/>
      <c r="V13" s="345"/>
      <c r="W13" s="345"/>
      <c r="X13" s="345"/>
    </row>
    <row r="14" spans="1:24" s="346" customFormat="1" ht="64.5" customHeight="1" thickTop="1" x14ac:dyDescent="0.2">
      <c r="A14" s="558" t="s">
        <v>142</v>
      </c>
      <c r="B14" s="558" t="s">
        <v>153</v>
      </c>
      <c r="C14" s="559" t="s">
        <v>18</v>
      </c>
      <c r="D14" s="563" t="s">
        <v>286</v>
      </c>
      <c r="E14" s="436" t="s">
        <v>154</v>
      </c>
      <c r="F14" s="436" t="s">
        <v>149</v>
      </c>
      <c r="G14" s="561" t="s">
        <v>144</v>
      </c>
      <c r="H14" s="357" t="s">
        <v>187</v>
      </c>
      <c r="I14" s="563" t="s">
        <v>262</v>
      </c>
      <c r="J14" s="355"/>
      <c r="K14" s="355"/>
      <c r="L14" s="355"/>
      <c r="M14" s="355"/>
      <c r="N14" s="355"/>
      <c r="O14" s="355"/>
      <c r="P14" s="355"/>
      <c r="Q14" s="356"/>
      <c r="R14" s="356"/>
      <c r="S14" s="345"/>
      <c r="T14" s="345"/>
      <c r="U14" s="345"/>
      <c r="V14" s="345"/>
      <c r="W14" s="345"/>
      <c r="X14" s="345"/>
    </row>
    <row r="15" spans="1:24" s="346" customFormat="1" ht="15" customHeight="1" x14ac:dyDescent="0.2">
      <c r="A15" s="558"/>
      <c r="B15" s="558"/>
      <c r="C15" s="560"/>
      <c r="D15" s="564"/>
      <c r="E15" s="284">
        <v>0.2</v>
      </c>
      <c r="F15" s="284">
        <f>'ENCARGOS SOCIAIS - LICITANTE'!$B$23/100</f>
        <v>0</v>
      </c>
      <c r="G15" s="562"/>
      <c r="H15" s="284">
        <f>'CITL - LICITANTE'!$B$18</f>
        <v>0</v>
      </c>
      <c r="I15" s="564"/>
      <c r="J15" s="355"/>
      <c r="K15" s="355"/>
      <c r="L15" s="355"/>
      <c r="M15" s="355"/>
      <c r="N15" s="355"/>
      <c r="O15" s="355"/>
      <c r="P15" s="355"/>
      <c r="Q15" s="356"/>
      <c r="R15" s="356"/>
      <c r="S15" s="345"/>
      <c r="T15" s="345"/>
      <c r="U15" s="345"/>
      <c r="V15" s="345"/>
      <c r="W15" s="345"/>
      <c r="X15" s="345"/>
    </row>
    <row r="16" spans="1:24" s="346" customFormat="1" ht="15" customHeight="1" x14ac:dyDescent="0.2">
      <c r="A16" s="358">
        <v>1</v>
      </c>
      <c r="B16" s="359" t="str">
        <f>$B$11</f>
        <v>Auxiliar Administrativo (CBO: 4110-05) - 30hs</v>
      </c>
      <c r="C16" s="360">
        <f>'VALOR DO POSTO - LICITANTE'!C15</f>
        <v>0</v>
      </c>
      <c r="D16" s="360">
        <f>(C16/(E11*5))*1.5</f>
        <v>0</v>
      </c>
      <c r="E16" s="360">
        <f t="shared" ref="E16:E17" si="0">D16*$E$15</f>
        <v>0</v>
      </c>
      <c r="F16" s="361">
        <f>(D16+E16)*$F$15</f>
        <v>0</v>
      </c>
      <c r="G16" s="361">
        <f>D16+E16+F16</f>
        <v>0</v>
      </c>
      <c r="H16" s="361">
        <f t="shared" ref="H16:H17" si="1">G16*$H$15</f>
        <v>0</v>
      </c>
      <c r="I16" s="362">
        <f>ROUND((G16+H16),2)</f>
        <v>0</v>
      </c>
      <c r="J16" s="355"/>
      <c r="K16" s="355"/>
      <c r="L16" s="355"/>
      <c r="M16" s="355"/>
      <c r="N16" s="355"/>
      <c r="O16" s="355"/>
      <c r="P16" s="355"/>
      <c r="Q16" s="356"/>
      <c r="R16" s="356"/>
      <c r="S16" s="345"/>
      <c r="T16" s="345"/>
      <c r="U16" s="345"/>
      <c r="V16" s="345"/>
      <c r="W16" s="345"/>
      <c r="X16" s="345"/>
    </row>
    <row r="17" spans="1:24" s="346" customFormat="1" ht="15" customHeight="1" x14ac:dyDescent="0.2">
      <c r="A17" s="390">
        <v>2</v>
      </c>
      <c r="B17" s="391" t="str">
        <f>$B$12</f>
        <v>Supervisor Administrativo (CBO: 4101-05) - 30hs</v>
      </c>
      <c r="C17" s="392">
        <f>'VALOR DO POSTO - LICITANTE'!C16</f>
        <v>0</v>
      </c>
      <c r="D17" s="392">
        <f>(C17/(E12*5))*1.5</f>
        <v>0</v>
      </c>
      <c r="E17" s="392">
        <f t="shared" si="0"/>
        <v>0</v>
      </c>
      <c r="F17" s="361">
        <f>(D17+E17)*$F$15</f>
        <v>0</v>
      </c>
      <c r="G17" s="361">
        <f>D17+E17+F17</f>
        <v>0</v>
      </c>
      <c r="H17" s="361">
        <f t="shared" si="1"/>
        <v>0</v>
      </c>
      <c r="I17" s="362">
        <f>ROUND((G17+H17),2)</f>
        <v>0</v>
      </c>
      <c r="J17" s="355"/>
      <c r="K17" s="355"/>
      <c r="L17" s="355"/>
      <c r="M17" s="355"/>
      <c r="N17" s="355"/>
      <c r="O17" s="355"/>
      <c r="P17" s="355"/>
      <c r="Q17" s="356"/>
      <c r="R17" s="356"/>
      <c r="S17" s="345"/>
      <c r="T17" s="345"/>
      <c r="U17" s="345"/>
      <c r="V17" s="345"/>
      <c r="W17" s="345"/>
      <c r="X17" s="345"/>
    </row>
    <row r="18" spans="1:24" s="346" customFormat="1" ht="24.95" customHeight="1" thickBot="1" x14ac:dyDescent="0.3">
      <c r="A18" s="557" t="s">
        <v>261</v>
      </c>
      <c r="B18" s="557"/>
      <c r="C18" s="557"/>
      <c r="D18" s="557"/>
      <c r="E18" s="557"/>
      <c r="F18" s="557"/>
      <c r="G18" s="557"/>
      <c r="H18" s="557"/>
      <c r="I18" s="557"/>
      <c r="J18" s="355"/>
      <c r="K18" s="355"/>
      <c r="L18" s="355"/>
      <c r="M18" s="355"/>
      <c r="N18" s="355"/>
      <c r="O18" s="355"/>
      <c r="P18" s="355"/>
      <c r="Q18" s="356"/>
      <c r="R18" s="356"/>
      <c r="S18" s="345"/>
      <c r="T18" s="345"/>
      <c r="U18" s="345"/>
      <c r="V18" s="345"/>
      <c r="W18" s="345"/>
      <c r="X18" s="345"/>
    </row>
    <row r="19" spans="1:24" s="346" customFormat="1" ht="64.5" customHeight="1" thickTop="1" x14ac:dyDescent="0.2">
      <c r="A19" s="558" t="s">
        <v>142</v>
      </c>
      <c r="B19" s="558" t="s">
        <v>153</v>
      </c>
      <c r="C19" s="559" t="s">
        <v>18</v>
      </c>
      <c r="D19" s="563" t="s">
        <v>287</v>
      </c>
      <c r="E19" s="436" t="s">
        <v>154</v>
      </c>
      <c r="F19" s="436" t="s">
        <v>149</v>
      </c>
      <c r="G19" s="561" t="s">
        <v>144</v>
      </c>
      <c r="H19" s="363" t="s">
        <v>187</v>
      </c>
      <c r="I19" s="563" t="s">
        <v>263</v>
      </c>
      <c r="J19" s="355"/>
      <c r="K19" s="355"/>
      <c r="L19" s="355"/>
      <c r="M19" s="355"/>
      <c r="N19" s="355"/>
      <c r="O19" s="355"/>
      <c r="P19" s="355"/>
      <c r="Q19" s="356"/>
      <c r="R19" s="356"/>
      <c r="S19" s="345"/>
      <c r="T19" s="345"/>
      <c r="U19" s="345"/>
      <c r="V19" s="345"/>
      <c r="W19" s="345"/>
      <c r="X19" s="345"/>
    </row>
    <row r="20" spans="1:24" s="346" customFormat="1" ht="15" customHeight="1" x14ac:dyDescent="0.2">
      <c r="A20" s="558"/>
      <c r="B20" s="558"/>
      <c r="C20" s="560"/>
      <c r="D20" s="564"/>
      <c r="E20" s="284">
        <v>0.2</v>
      </c>
      <c r="F20" s="284">
        <f>'ENCARGOS SOCIAIS - LICITANTE'!$B$23/100</f>
        <v>0</v>
      </c>
      <c r="G20" s="562"/>
      <c r="H20" s="284">
        <f>'CITL - LICITANTE'!$B$18</f>
        <v>0</v>
      </c>
      <c r="I20" s="564"/>
      <c r="J20" s="355"/>
      <c r="K20" s="355"/>
      <c r="L20" s="355"/>
      <c r="M20" s="355"/>
      <c r="N20" s="355"/>
      <c r="O20" s="355"/>
      <c r="P20" s="355"/>
      <c r="Q20" s="356"/>
      <c r="R20" s="356"/>
      <c r="S20" s="345"/>
      <c r="T20" s="345"/>
      <c r="U20" s="345"/>
      <c r="V20" s="345"/>
      <c r="W20" s="345"/>
      <c r="X20" s="345"/>
    </row>
    <row r="21" spans="1:24" s="346" customFormat="1" ht="15" customHeight="1" x14ac:dyDescent="0.2">
      <c r="A21" s="358">
        <v>1</v>
      </c>
      <c r="B21" s="359" t="str">
        <f>$B$11</f>
        <v>Auxiliar Administrativo (CBO: 4110-05) - 30hs</v>
      </c>
      <c r="C21" s="360">
        <f>'VALOR DO POSTO - LICITANTE'!C15</f>
        <v>0</v>
      </c>
      <c r="D21" s="360">
        <f>(C21/(E11*5))*2</f>
        <v>0</v>
      </c>
      <c r="E21" s="360">
        <f>D21*$E$20</f>
        <v>0</v>
      </c>
      <c r="F21" s="361">
        <f>(D21+E21)*$F$20</f>
        <v>0</v>
      </c>
      <c r="G21" s="361">
        <f t="shared" ref="G21:G22" si="2">D21+E21+F21</f>
        <v>0</v>
      </c>
      <c r="H21" s="361">
        <f>G21*$H$20</f>
        <v>0</v>
      </c>
      <c r="I21" s="362">
        <f>ROUND((G21+H21),2)</f>
        <v>0</v>
      </c>
      <c r="J21" s="355"/>
      <c r="K21" s="355"/>
      <c r="L21" s="355"/>
      <c r="M21" s="355"/>
      <c r="N21" s="355"/>
      <c r="O21" s="355"/>
      <c r="P21" s="355"/>
      <c r="Q21" s="356"/>
      <c r="R21" s="356"/>
      <c r="S21" s="345"/>
      <c r="T21" s="345"/>
      <c r="U21" s="345"/>
      <c r="V21" s="345"/>
      <c r="W21" s="345"/>
      <c r="X21" s="345"/>
    </row>
    <row r="22" spans="1:24" s="346" customFormat="1" ht="15" customHeight="1" x14ac:dyDescent="0.2">
      <c r="A22" s="390">
        <v>2</v>
      </c>
      <c r="B22" s="391" t="str">
        <f>$B$12</f>
        <v>Supervisor Administrativo (CBO: 4101-05) - 30hs</v>
      </c>
      <c r="C22" s="392">
        <f>'VALOR DO POSTO - LICITANTE'!C16</f>
        <v>0</v>
      </c>
      <c r="D22" s="392">
        <f>(C22/(E12*5))*2</f>
        <v>0</v>
      </c>
      <c r="E22" s="392">
        <f t="shared" ref="E22" si="3">D22*$E$20</f>
        <v>0</v>
      </c>
      <c r="F22" s="361">
        <f t="shared" ref="F22" si="4">(D22+E22)*$F$20</f>
        <v>0</v>
      </c>
      <c r="G22" s="361">
        <f t="shared" si="2"/>
        <v>0</v>
      </c>
      <c r="H22" s="361">
        <f t="shared" ref="H22" si="5">G22*$H$20</f>
        <v>0</v>
      </c>
      <c r="I22" s="362">
        <f t="shared" ref="I22" si="6">ROUND((G22+H22),2)</f>
        <v>0</v>
      </c>
      <c r="J22" s="355"/>
      <c r="K22" s="355"/>
      <c r="L22" s="355"/>
      <c r="M22" s="355"/>
      <c r="N22" s="355"/>
      <c r="O22" s="355"/>
      <c r="P22" s="355"/>
      <c r="Q22" s="356"/>
      <c r="R22" s="356"/>
      <c r="S22" s="345"/>
      <c r="T22" s="345"/>
      <c r="U22" s="345"/>
      <c r="V22" s="345"/>
      <c r="W22" s="345"/>
      <c r="X22" s="345"/>
    </row>
    <row r="23" spans="1:24" s="346" customFormat="1" ht="24.95" customHeight="1" thickBot="1" x14ac:dyDescent="0.3">
      <c r="A23" s="565" t="s">
        <v>259</v>
      </c>
      <c r="B23" s="565"/>
      <c r="C23" s="565"/>
      <c r="D23" s="565"/>
      <c r="E23" s="565"/>
      <c r="F23" s="565"/>
      <c r="G23" s="565"/>
      <c r="H23" s="565"/>
      <c r="I23" s="565"/>
      <c r="J23" s="355"/>
      <c r="K23" s="355"/>
      <c r="L23" s="355"/>
      <c r="M23" s="355"/>
      <c r="N23" s="355"/>
      <c r="O23" s="355"/>
      <c r="P23" s="355"/>
      <c r="Q23" s="356"/>
      <c r="R23" s="356"/>
      <c r="S23" s="345"/>
      <c r="T23" s="345"/>
      <c r="U23" s="345"/>
      <c r="V23" s="345"/>
      <c r="W23" s="345"/>
      <c r="X23" s="345"/>
    </row>
    <row r="24" spans="1:24" s="346" customFormat="1" ht="64.5" customHeight="1" thickTop="1" x14ac:dyDescent="0.2">
      <c r="A24" s="566" t="s">
        <v>142</v>
      </c>
      <c r="B24" s="566" t="s">
        <v>153</v>
      </c>
      <c r="C24" s="559" t="s">
        <v>18</v>
      </c>
      <c r="D24" s="571" t="s">
        <v>288</v>
      </c>
      <c r="E24" s="364" t="s">
        <v>154</v>
      </c>
      <c r="F24" s="364" t="s">
        <v>149</v>
      </c>
      <c r="G24" s="567" t="s">
        <v>144</v>
      </c>
      <c r="H24" s="365" t="s">
        <v>187</v>
      </c>
      <c r="I24" s="569" t="s">
        <v>264</v>
      </c>
      <c r="J24" s="355"/>
      <c r="K24" s="355"/>
      <c r="L24" s="355"/>
      <c r="M24" s="355"/>
      <c r="N24" s="355"/>
      <c r="O24" s="355"/>
      <c r="P24" s="355"/>
      <c r="Q24" s="356"/>
      <c r="R24" s="356"/>
      <c r="S24" s="345"/>
      <c r="T24" s="345"/>
      <c r="U24" s="345"/>
      <c r="V24" s="345"/>
      <c r="W24" s="345"/>
      <c r="X24" s="345"/>
    </row>
    <row r="25" spans="1:24" s="346" customFormat="1" x14ac:dyDescent="0.2">
      <c r="A25" s="558"/>
      <c r="B25" s="558"/>
      <c r="C25" s="560"/>
      <c r="D25" s="570"/>
      <c r="E25" s="284">
        <v>0.2</v>
      </c>
      <c r="F25" s="284">
        <f>'ENCARGOS SOCIAIS - LICITANTE'!$B$23/100</f>
        <v>0</v>
      </c>
      <c r="G25" s="568"/>
      <c r="H25" s="284">
        <f>'CITL - LICITANTE'!$B$18</f>
        <v>0</v>
      </c>
      <c r="I25" s="570"/>
      <c r="J25" s="355"/>
      <c r="K25" s="355"/>
      <c r="L25" s="355"/>
      <c r="M25" s="355"/>
      <c r="N25" s="355"/>
      <c r="O25" s="355"/>
      <c r="P25" s="355"/>
      <c r="Q25" s="356"/>
      <c r="R25" s="356"/>
      <c r="S25" s="345"/>
      <c r="T25" s="345"/>
      <c r="U25" s="345"/>
      <c r="V25" s="345"/>
      <c r="W25" s="345"/>
      <c r="X25" s="345"/>
    </row>
    <row r="26" spans="1:24" s="346" customFormat="1" ht="15" customHeight="1" x14ac:dyDescent="0.2">
      <c r="A26" s="358">
        <v>1</v>
      </c>
      <c r="B26" s="359" t="str">
        <f>$B$11</f>
        <v>Auxiliar Administrativo (CBO: 4110-05) - 30hs</v>
      </c>
      <c r="C26" s="360">
        <f>'VALOR DO POSTO - LICITANTE'!C15</f>
        <v>0</v>
      </c>
      <c r="D26" s="360">
        <f>(((C26/(E11*5))*1.1428571)*1.2)*1.5</f>
        <v>0</v>
      </c>
      <c r="E26" s="360">
        <f>D26*$E$25</f>
        <v>0</v>
      </c>
      <c r="F26" s="361">
        <f>(D26+E26)*$F$25</f>
        <v>0</v>
      </c>
      <c r="G26" s="361">
        <f t="shared" ref="G26:G27" si="7">D26+E26+F26</f>
        <v>0</v>
      </c>
      <c r="H26" s="361">
        <f>G26*$H$25</f>
        <v>0</v>
      </c>
      <c r="I26" s="362">
        <f>ROUND((G26+H26),2)</f>
        <v>0</v>
      </c>
      <c r="J26" s="355"/>
      <c r="K26" s="355"/>
      <c r="L26" s="355"/>
      <c r="M26" s="355"/>
      <c r="N26" s="355"/>
      <c r="O26" s="355"/>
      <c r="P26" s="355"/>
      <c r="Q26" s="356"/>
      <c r="R26" s="356"/>
      <c r="S26" s="345"/>
      <c r="T26" s="345"/>
      <c r="U26" s="345"/>
      <c r="V26" s="345"/>
      <c r="W26" s="345"/>
      <c r="X26" s="345"/>
    </row>
    <row r="27" spans="1:24" s="346" customFormat="1" ht="15" customHeight="1" x14ac:dyDescent="0.2">
      <c r="A27" s="390">
        <v>2</v>
      </c>
      <c r="B27" s="391" t="str">
        <f>$B$12</f>
        <v>Supervisor Administrativo (CBO: 4101-05) - 30hs</v>
      </c>
      <c r="C27" s="392">
        <f>'VALOR DO POSTO - LICITANTE'!C16</f>
        <v>0</v>
      </c>
      <c r="D27" s="392">
        <f>(((C27/(E12*5))*1.1428571)*1.2)*1.5</f>
        <v>0</v>
      </c>
      <c r="E27" s="392">
        <f t="shared" ref="E27" si="8">D27*$E$25</f>
        <v>0</v>
      </c>
      <c r="F27" s="361">
        <f t="shared" ref="F27" si="9">(D27+E27)*$F$25</f>
        <v>0</v>
      </c>
      <c r="G27" s="361">
        <f t="shared" si="7"/>
        <v>0</v>
      </c>
      <c r="H27" s="361">
        <f t="shared" ref="H27" si="10">G27*$H$25</f>
        <v>0</v>
      </c>
      <c r="I27" s="362">
        <f t="shared" ref="I27" si="11">ROUND((G27+H27),2)</f>
        <v>0</v>
      </c>
      <c r="J27" s="355"/>
      <c r="K27" s="355"/>
      <c r="L27" s="355"/>
      <c r="M27" s="355"/>
      <c r="N27" s="355"/>
      <c r="O27" s="355"/>
      <c r="P27" s="355"/>
      <c r="Q27" s="356"/>
      <c r="R27" s="356"/>
      <c r="S27" s="345"/>
      <c r="T27" s="345"/>
      <c r="U27" s="345"/>
      <c r="V27" s="345"/>
      <c r="W27" s="345"/>
      <c r="X27" s="345"/>
    </row>
    <row r="28" spans="1:24" s="346" customFormat="1" ht="24.95" customHeight="1" thickBot="1" x14ac:dyDescent="0.3">
      <c r="A28" s="565" t="s">
        <v>258</v>
      </c>
      <c r="B28" s="565"/>
      <c r="C28" s="565"/>
      <c r="D28" s="565"/>
      <c r="E28" s="565"/>
      <c r="F28" s="565"/>
      <c r="G28" s="565"/>
      <c r="H28" s="565"/>
      <c r="I28" s="565"/>
      <c r="J28" s="355"/>
      <c r="K28" s="355"/>
      <c r="L28" s="355"/>
      <c r="M28" s="355"/>
      <c r="N28" s="355"/>
      <c r="O28" s="355"/>
      <c r="P28" s="355"/>
      <c r="Q28" s="355"/>
      <c r="R28" s="356"/>
      <c r="S28" s="345"/>
      <c r="T28" s="345"/>
      <c r="U28" s="345"/>
      <c r="V28" s="345"/>
      <c r="W28" s="345"/>
      <c r="X28" s="345"/>
    </row>
    <row r="29" spans="1:24" s="346" customFormat="1" ht="64.5" customHeight="1" thickTop="1" x14ac:dyDescent="0.2">
      <c r="A29" s="566" t="s">
        <v>142</v>
      </c>
      <c r="B29" s="566" t="s">
        <v>153</v>
      </c>
      <c r="C29" s="559" t="s">
        <v>18</v>
      </c>
      <c r="D29" s="571" t="s">
        <v>289</v>
      </c>
      <c r="E29" s="364" t="s">
        <v>154</v>
      </c>
      <c r="F29" s="364" t="s">
        <v>149</v>
      </c>
      <c r="G29" s="567" t="s">
        <v>144</v>
      </c>
      <c r="H29" s="365" t="s">
        <v>187</v>
      </c>
      <c r="I29" s="569" t="s">
        <v>265</v>
      </c>
      <c r="J29" s="355"/>
      <c r="K29" s="355"/>
      <c r="L29" s="355"/>
      <c r="M29" s="355"/>
      <c r="N29" s="355"/>
      <c r="O29" s="355"/>
      <c r="P29" s="355"/>
      <c r="Q29" s="355"/>
      <c r="R29" s="356"/>
      <c r="S29" s="345"/>
      <c r="T29" s="345"/>
      <c r="U29" s="345"/>
      <c r="V29" s="345"/>
      <c r="W29" s="345"/>
      <c r="X29" s="345"/>
    </row>
    <row r="30" spans="1:24" s="346" customFormat="1" ht="15" customHeight="1" x14ac:dyDescent="0.2">
      <c r="A30" s="558"/>
      <c r="B30" s="558"/>
      <c r="C30" s="560"/>
      <c r="D30" s="570"/>
      <c r="E30" s="284">
        <v>0.2</v>
      </c>
      <c r="F30" s="284">
        <f>'ENCARGOS SOCIAIS - LICITANTE'!$B$23/100</f>
        <v>0</v>
      </c>
      <c r="G30" s="568"/>
      <c r="H30" s="284">
        <f>'CITL - LICITANTE'!$B$18</f>
        <v>0</v>
      </c>
      <c r="I30" s="570"/>
      <c r="J30" s="355"/>
      <c r="K30" s="355"/>
      <c r="L30" s="355"/>
      <c r="M30" s="355"/>
      <c r="N30" s="355"/>
      <c r="O30" s="355"/>
      <c r="P30" s="355"/>
      <c r="Q30" s="355"/>
      <c r="R30" s="356"/>
      <c r="S30" s="345"/>
      <c r="T30" s="345"/>
      <c r="U30" s="345"/>
      <c r="V30" s="345"/>
      <c r="W30" s="345"/>
      <c r="X30" s="345"/>
    </row>
    <row r="31" spans="1:24" s="346" customFormat="1" ht="15" customHeight="1" x14ac:dyDescent="0.2">
      <c r="A31" s="358">
        <v>1</v>
      </c>
      <c r="B31" s="359" t="str">
        <f>$B$11</f>
        <v>Auxiliar Administrativo (CBO: 4110-05) - 30hs</v>
      </c>
      <c r="C31" s="360">
        <f>'VALOR DO POSTO - LICITANTE'!C15</f>
        <v>0</v>
      </c>
      <c r="D31" s="360">
        <f>(((C31/(E11*5))*1.1428571)*1.2)*2</f>
        <v>0</v>
      </c>
      <c r="E31" s="360">
        <f>D31*$E$30</f>
        <v>0</v>
      </c>
      <c r="F31" s="361">
        <f>(D31+E31)*$F$30</f>
        <v>0</v>
      </c>
      <c r="G31" s="361">
        <f t="shared" ref="G31:G32" si="12">D31+E31+F31</f>
        <v>0</v>
      </c>
      <c r="H31" s="361">
        <f>G31*$H$30</f>
        <v>0</v>
      </c>
      <c r="I31" s="362">
        <f xml:space="preserve"> ROUND((G31+H31),2)</f>
        <v>0</v>
      </c>
      <c r="J31" s="355"/>
      <c r="K31" s="355"/>
      <c r="L31" s="355"/>
      <c r="M31" s="355"/>
      <c r="N31" s="355"/>
      <c r="O31" s="355"/>
      <c r="P31" s="355"/>
      <c r="Q31" s="355"/>
      <c r="R31" s="356"/>
      <c r="S31" s="345"/>
      <c r="T31" s="345"/>
      <c r="U31" s="345"/>
      <c r="V31" s="345"/>
      <c r="W31" s="345"/>
      <c r="X31" s="345"/>
    </row>
    <row r="32" spans="1:24" s="346" customFormat="1" ht="15" customHeight="1" x14ac:dyDescent="0.2">
      <c r="A32" s="390">
        <v>2</v>
      </c>
      <c r="B32" s="391" t="str">
        <f>$B$12</f>
        <v>Supervisor Administrativo (CBO: 4101-05) - 30hs</v>
      </c>
      <c r="C32" s="392">
        <f>'VALOR DO POSTO - LICITANTE'!C16</f>
        <v>0</v>
      </c>
      <c r="D32" s="392">
        <f>(((C32/(E12*5))*1.1428571)*1.2)*2</f>
        <v>0</v>
      </c>
      <c r="E32" s="392">
        <f t="shared" ref="E32" si="13">D32*$E$30</f>
        <v>0</v>
      </c>
      <c r="F32" s="361">
        <f t="shared" ref="F32" si="14">(D32+E32)*$F$30</f>
        <v>0</v>
      </c>
      <c r="G32" s="361">
        <f t="shared" si="12"/>
        <v>0</v>
      </c>
      <c r="H32" s="361">
        <f t="shared" ref="H32" si="15">G32*$H$30</f>
        <v>0</v>
      </c>
      <c r="I32" s="362">
        <f t="shared" ref="I32" si="16" xml:space="preserve"> ROUND((G32+H32),2)</f>
        <v>0</v>
      </c>
      <c r="J32" s="355"/>
      <c r="K32" s="355"/>
      <c r="L32" s="355"/>
      <c r="M32" s="355"/>
      <c r="N32" s="355"/>
      <c r="O32" s="355"/>
      <c r="P32" s="355"/>
      <c r="Q32" s="355"/>
      <c r="R32" s="356"/>
      <c r="S32" s="345"/>
      <c r="T32" s="345"/>
      <c r="U32" s="345"/>
      <c r="V32" s="345"/>
      <c r="W32" s="345"/>
      <c r="X32" s="345"/>
    </row>
    <row r="33" spans="1:24" s="346" customFormat="1" ht="24.95" customHeight="1" thickBot="1" x14ac:dyDescent="0.3">
      <c r="A33" s="580" t="s">
        <v>266</v>
      </c>
      <c r="B33" s="580"/>
      <c r="C33" s="580"/>
      <c r="D33" s="580"/>
      <c r="E33" s="580"/>
      <c r="F33" s="580"/>
      <c r="G33" s="580"/>
      <c r="H33" s="580"/>
      <c r="I33" s="580"/>
      <c r="J33" s="572"/>
      <c r="K33" s="572"/>
      <c r="L33" s="572"/>
      <c r="M33" s="572"/>
      <c r="N33" s="572"/>
      <c r="O33" s="572"/>
      <c r="P33" s="572"/>
      <c r="Q33" s="572"/>
      <c r="R33" s="356"/>
      <c r="S33" s="345"/>
      <c r="T33" s="345"/>
      <c r="U33" s="345"/>
      <c r="V33" s="345"/>
      <c r="W33" s="345"/>
      <c r="X33" s="345"/>
    </row>
    <row r="34" spans="1:24" s="346" customFormat="1" ht="24.95" customHeight="1" thickTop="1" x14ac:dyDescent="0.2">
      <c r="A34" s="366"/>
      <c r="C34" s="573" t="s">
        <v>290</v>
      </c>
      <c r="D34" s="573"/>
      <c r="E34" s="573"/>
      <c r="F34" s="367"/>
      <c r="G34" s="573" t="s">
        <v>291</v>
      </c>
      <c r="H34" s="573"/>
      <c r="I34" s="573"/>
      <c r="J34" s="574"/>
      <c r="K34" s="574"/>
      <c r="L34" s="574"/>
      <c r="M34" s="574"/>
      <c r="N34" s="574"/>
      <c r="O34" s="574"/>
      <c r="P34" s="574"/>
      <c r="Q34" s="574"/>
      <c r="R34" s="356"/>
      <c r="S34" s="345"/>
      <c r="T34" s="345"/>
      <c r="U34" s="345"/>
      <c r="V34" s="345"/>
      <c r="W34" s="345"/>
      <c r="X34" s="345"/>
    </row>
    <row r="35" spans="1:24" s="346" customFormat="1" ht="57.75" customHeight="1" x14ac:dyDescent="0.2">
      <c r="A35" s="368" t="s">
        <v>142</v>
      </c>
      <c r="B35" s="369" t="s">
        <v>153</v>
      </c>
      <c r="C35" s="339" t="s">
        <v>267</v>
      </c>
      <c r="D35" s="339" t="s">
        <v>187</v>
      </c>
      <c r="E35" s="575" t="s">
        <v>268</v>
      </c>
      <c r="F35" s="353"/>
      <c r="G35" s="339" t="s">
        <v>267</v>
      </c>
      <c r="H35" s="339" t="s">
        <v>187</v>
      </c>
      <c r="I35" s="575" t="s">
        <v>269</v>
      </c>
      <c r="J35" s="370"/>
      <c r="K35" s="370"/>
      <c r="L35" s="370"/>
      <c r="M35" s="370"/>
      <c r="N35" s="370"/>
      <c r="O35" s="370"/>
      <c r="P35" s="370"/>
      <c r="Q35" s="370"/>
      <c r="R35" s="356"/>
      <c r="S35" s="345"/>
      <c r="T35" s="345"/>
      <c r="U35" s="345"/>
      <c r="V35" s="345"/>
      <c r="W35" s="345"/>
      <c r="X35" s="345"/>
    </row>
    <row r="36" spans="1:24" s="346" customFormat="1" ht="15" customHeight="1" x14ac:dyDescent="0.2">
      <c r="A36" s="371"/>
      <c r="B36" s="372"/>
      <c r="C36" s="373">
        <f>'VALOR DO POSTO - LICITANTE'!H14*2</f>
        <v>0</v>
      </c>
      <c r="D36" s="284">
        <f>'CITL - LICITANTE'!$B$18</f>
        <v>0</v>
      </c>
      <c r="E36" s="576"/>
      <c r="F36" s="374"/>
      <c r="G36" s="373">
        <f>'VALOR DO POSTO - LICITANTE'!F14</f>
        <v>0</v>
      </c>
      <c r="H36" s="284">
        <f>'CITL - LICITANTE'!$B$18</f>
        <v>0</v>
      </c>
      <c r="I36" s="576"/>
      <c r="J36" s="370"/>
      <c r="K36" s="370"/>
      <c r="L36" s="370"/>
      <c r="M36" s="370"/>
      <c r="N36" s="370"/>
      <c r="O36" s="370"/>
      <c r="P36" s="370"/>
      <c r="Q36" s="370"/>
      <c r="R36" s="356"/>
      <c r="S36" s="345"/>
      <c r="T36" s="345"/>
      <c r="U36" s="345"/>
      <c r="V36" s="345"/>
      <c r="W36" s="345"/>
      <c r="X36" s="345"/>
    </row>
    <row r="37" spans="1:24" s="346" customFormat="1" ht="15" customHeight="1" x14ac:dyDescent="0.2">
      <c r="A37" s="358">
        <v>1</v>
      </c>
      <c r="B37" s="359" t="str">
        <f>$B$11</f>
        <v>Auxiliar Administrativo (CBO: 4110-05) - 30hs</v>
      </c>
      <c r="C37" s="360">
        <f>$C$36</f>
        <v>0</v>
      </c>
      <c r="D37" s="360">
        <f>C37*$D$36</f>
        <v>0</v>
      </c>
      <c r="E37" s="362">
        <f>ROUND((C37+D37),2)</f>
        <v>0</v>
      </c>
      <c r="F37" s="375"/>
      <c r="G37" s="360">
        <f>$G$36</f>
        <v>0</v>
      </c>
      <c r="H37" s="360">
        <f>G37*$H$36</f>
        <v>0</v>
      </c>
      <c r="I37" s="362">
        <f>ROUND((G37+H37),2)</f>
        <v>0</v>
      </c>
      <c r="J37" s="370"/>
      <c r="K37" s="370"/>
      <c r="L37" s="370"/>
      <c r="M37" s="370"/>
      <c r="N37" s="370"/>
      <c r="O37" s="370"/>
      <c r="P37" s="370"/>
      <c r="Q37" s="370"/>
      <c r="R37" s="356"/>
      <c r="S37" s="345"/>
      <c r="T37" s="345"/>
      <c r="U37" s="345"/>
      <c r="V37" s="345"/>
      <c r="W37" s="345"/>
      <c r="X37" s="345"/>
    </row>
    <row r="38" spans="1:24" s="346" customFormat="1" ht="15" customHeight="1" x14ac:dyDescent="0.2">
      <c r="A38" s="390">
        <v>2</v>
      </c>
      <c r="B38" s="391" t="str">
        <f>$B$12</f>
        <v>Supervisor Administrativo (CBO: 4101-05) - 30hs</v>
      </c>
      <c r="C38" s="392">
        <f t="shared" ref="C38" si="17">$C$36</f>
        <v>0</v>
      </c>
      <c r="D38" s="392">
        <f t="shared" ref="D38" si="18">C38*$D$36</f>
        <v>0</v>
      </c>
      <c r="E38" s="362">
        <f t="shared" ref="E38" si="19">ROUND((C38+D38),2)</f>
        <v>0</v>
      </c>
      <c r="F38" s="375"/>
      <c r="G38" s="392">
        <f t="shared" ref="G38" si="20">$G$36</f>
        <v>0</v>
      </c>
      <c r="H38" s="392">
        <f t="shared" ref="H38" si="21">G38*$H$36</f>
        <v>0</v>
      </c>
      <c r="I38" s="362">
        <f t="shared" ref="I38" si="22">ROUND((G38+H38),2)</f>
        <v>0</v>
      </c>
      <c r="J38" s="370"/>
      <c r="K38" s="370"/>
      <c r="L38" s="370"/>
      <c r="M38" s="370"/>
      <c r="N38" s="370"/>
      <c r="O38" s="370"/>
      <c r="P38" s="370"/>
      <c r="Q38" s="370"/>
      <c r="R38" s="356"/>
      <c r="S38" s="345"/>
      <c r="T38" s="345"/>
      <c r="U38" s="345"/>
      <c r="V38" s="345"/>
      <c r="W38" s="345"/>
      <c r="X38" s="345"/>
    </row>
    <row r="39" spans="1:24" s="346" customFormat="1" ht="15" customHeight="1" x14ac:dyDescent="0.2">
      <c r="A39" s="348"/>
      <c r="B39" s="348"/>
      <c r="C39" s="348"/>
      <c r="D39" s="348"/>
      <c r="E39" s="348"/>
      <c r="F39" s="348"/>
      <c r="G39" s="348"/>
      <c r="H39" s="376"/>
      <c r="I39" s="376"/>
      <c r="J39" s="377"/>
      <c r="K39" s="377"/>
      <c r="L39" s="377"/>
      <c r="M39" s="377"/>
      <c r="N39" s="377"/>
      <c r="O39" s="377"/>
      <c r="P39" s="377"/>
      <c r="Q39" s="377"/>
      <c r="R39" s="356"/>
      <c r="S39" s="345"/>
      <c r="T39" s="345"/>
      <c r="U39" s="345"/>
      <c r="V39" s="345"/>
      <c r="W39" s="345"/>
      <c r="X39" s="345"/>
    </row>
    <row r="40" spans="1:24" s="346" customFormat="1" ht="15" customHeight="1" x14ac:dyDescent="0.2">
      <c r="A40" s="348"/>
      <c r="B40" s="577" t="s">
        <v>295</v>
      </c>
      <c r="C40" s="577"/>
      <c r="D40" s="577"/>
      <c r="E40" s="577"/>
      <c r="F40" s="577"/>
      <c r="G40" s="577"/>
      <c r="H40" s="577"/>
      <c r="I40" s="577"/>
      <c r="J40" s="378"/>
      <c r="K40" s="377"/>
      <c r="L40" s="377"/>
      <c r="M40" s="377"/>
      <c r="N40" s="377"/>
      <c r="O40" s="377"/>
      <c r="P40" s="377"/>
      <c r="Q40" s="377"/>
      <c r="R40" s="377"/>
      <c r="S40" s="377"/>
      <c r="T40" s="345"/>
      <c r="U40" s="345"/>
      <c r="V40" s="345"/>
      <c r="W40" s="345"/>
      <c r="X40" s="345"/>
    </row>
    <row r="41" spans="1:24" s="346" customFormat="1" ht="15" customHeight="1" x14ac:dyDescent="0.2">
      <c r="A41" s="348"/>
      <c r="B41" s="577" t="s">
        <v>292</v>
      </c>
      <c r="C41" s="577"/>
      <c r="D41" s="577"/>
      <c r="E41" s="577"/>
      <c r="F41" s="577"/>
      <c r="G41" s="577"/>
      <c r="H41" s="577"/>
      <c r="I41" s="577"/>
      <c r="J41" s="377"/>
      <c r="K41" s="377"/>
      <c r="L41" s="377"/>
      <c r="M41" s="377"/>
      <c r="N41" s="377"/>
      <c r="O41" s="377"/>
      <c r="P41" s="377"/>
      <c r="Q41" s="377"/>
      <c r="R41" s="377"/>
      <c r="S41" s="377"/>
      <c r="T41" s="345"/>
      <c r="U41" s="345"/>
      <c r="V41" s="345"/>
      <c r="W41" s="345"/>
      <c r="X41" s="345"/>
    </row>
    <row r="42" spans="1:24" s="346" customFormat="1" ht="15" customHeight="1" x14ac:dyDescent="0.2">
      <c r="A42" s="348"/>
      <c r="B42" s="578" t="s">
        <v>293</v>
      </c>
      <c r="C42" s="578"/>
      <c r="D42" s="578"/>
      <c r="E42" s="578"/>
      <c r="F42" s="578"/>
      <c r="G42" s="578"/>
      <c r="H42" s="578"/>
      <c r="I42" s="578"/>
      <c r="J42" s="345"/>
      <c r="K42" s="345"/>
      <c r="L42" s="345"/>
      <c r="M42" s="345"/>
      <c r="N42" s="345"/>
      <c r="O42" s="345"/>
      <c r="P42" s="345"/>
      <c r="Q42" s="345"/>
      <c r="R42" s="377"/>
      <c r="S42" s="377"/>
      <c r="T42" s="379"/>
      <c r="U42" s="380"/>
      <c r="V42" s="345"/>
      <c r="W42" s="345"/>
      <c r="X42" s="345"/>
    </row>
    <row r="43" spans="1:24" s="346" customFormat="1" ht="15" customHeight="1" x14ac:dyDescent="0.2">
      <c r="A43" s="348"/>
      <c r="B43" s="579" t="s">
        <v>294</v>
      </c>
      <c r="C43" s="579"/>
      <c r="D43" s="579"/>
      <c r="E43" s="579"/>
      <c r="F43" s="579"/>
      <c r="G43" s="579"/>
      <c r="H43" s="579"/>
      <c r="I43" s="579"/>
      <c r="J43" s="377"/>
      <c r="K43" s="377"/>
      <c r="L43" s="377"/>
      <c r="M43" s="377"/>
      <c r="N43" s="377"/>
      <c r="O43" s="377"/>
      <c r="P43" s="377"/>
      <c r="Q43" s="377"/>
      <c r="R43" s="377"/>
      <c r="S43" s="377"/>
      <c r="T43" s="345"/>
      <c r="U43" s="345"/>
      <c r="V43" s="345"/>
      <c r="W43" s="345"/>
      <c r="X43" s="345"/>
    </row>
    <row r="44" spans="1:24" s="346" customFormat="1" ht="15" customHeight="1" x14ac:dyDescent="0.2">
      <c r="A44" s="348"/>
      <c r="B44" s="381"/>
      <c r="C44" s="381"/>
      <c r="D44" s="381"/>
      <c r="E44" s="381"/>
      <c r="F44" s="381"/>
      <c r="G44" s="381"/>
      <c r="H44" s="381"/>
      <c r="I44" s="381"/>
      <c r="J44" s="345"/>
      <c r="K44" s="345"/>
      <c r="L44" s="345"/>
      <c r="M44" s="345"/>
      <c r="N44" s="345"/>
      <c r="O44" s="345"/>
      <c r="P44" s="345"/>
      <c r="Q44" s="345"/>
      <c r="R44" s="377"/>
      <c r="S44" s="377"/>
      <c r="T44" s="379"/>
      <c r="U44" s="380"/>
      <c r="V44" s="345"/>
      <c r="W44" s="345"/>
      <c r="X44" s="345"/>
    </row>
    <row r="45" spans="1:24" x14ac:dyDescent="0.2">
      <c r="B45" s="382"/>
      <c r="C45" s="382"/>
      <c r="D45" s="382"/>
      <c r="E45" s="382"/>
      <c r="F45" s="382"/>
      <c r="G45" s="382"/>
      <c r="H45" s="382"/>
      <c r="I45" s="382"/>
      <c r="S45" s="377"/>
      <c r="T45" s="383"/>
      <c r="U45" s="384"/>
    </row>
    <row r="46" spans="1:24" x14ac:dyDescent="0.2">
      <c r="B46" s="382"/>
      <c r="C46" s="382"/>
      <c r="D46" s="382"/>
      <c r="E46" s="382"/>
      <c r="F46" s="382"/>
      <c r="G46" s="382"/>
      <c r="H46" s="382"/>
      <c r="I46" s="382"/>
    </row>
    <row r="47" spans="1:24" x14ac:dyDescent="0.2">
      <c r="B47" s="382"/>
      <c r="C47" s="382"/>
      <c r="D47" s="382"/>
      <c r="E47" s="382"/>
      <c r="F47" s="382"/>
      <c r="G47" s="382"/>
      <c r="H47" s="382"/>
      <c r="I47" s="382"/>
      <c r="T47" s="383"/>
      <c r="U47" s="383"/>
    </row>
    <row r="55" spans="1:16" s="342" customFormat="1" x14ac:dyDescent="0.2">
      <c r="A55" s="343"/>
      <c r="B55" s="343"/>
      <c r="C55" s="343"/>
      <c r="D55" s="343"/>
      <c r="E55" s="343"/>
      <c r="F55" s="343"/>
      <c r="G55" s="343"/>
      <c r="H55" s="343"/>
      <c r="I55" s="343"/>
      <c r="J55" s="385"/>
      <c r="K55" s="385"/>
      <c r="L55" s="385"/>
      <c r="M55" s="385"/>
      <c r="N55" s="385"/>
      <c r="O55" s="385"/>
      <c r="P55" s="385"/>
    </row>
    <row r="60" spans="1:16" s="342" customFormat="1" x14ac:dyDescent="0.2">
      <c r="A60" s="343"/>
      <c r="B60" s="343"/>
      <c r="C60" s="343"/>
      <c r="D60" s="343"/>
      <c r="E60" s="343"/>
      <c r="F60" s="343"/>
      <c r="G60" s="343"/>
      <c r="H60" s="386"/>
      <c r="I60" s="386"/>
    </row>
    <row r="62" spans="1:16" s="342" customFormat="1" x14ac:dyDescent="0.2">
      <c r="A62" s="343"/>
      <c r="B62" s="387"/>
      <c r="C62" s="386"/>
      <c r="D62" s="386"/>
      <c r="E62" s="386"/>
      <c r="F62" s="386"/>
      <c r="G62" s="386"/>
      <c r="H62" s="343"/>
      <c r="I62" s="343"/>
    </row>
  </sheetData>
  <sheetProtection password="EB2C" sheet="1" objects="1" scenarios="1" selectLockedCells="1"/>
  <mergeCells count="51">
    <mergeCell ref="B40:I40"/>
    <mergeCell ref="B41:I41"/>
    <mergeCell ref="B42:I42"/>
    <mergeCell ref="B43:I43"/>
    <mergeCell ref="A33:I33"/>
    <mergeCell ref="J33:Q33"/>
    <mergeCell ref="C34:E34"/>
    <mergeCell ref="G34:I34"/>
    <mergeCell ref="J34:Q34"/>
    <mergeCell ref="E35:E36"/>
    <mergeCell ref="I35:I36"/>
    <mergeCell ref="A28:I28"/>
    <mergeCell ref="A29:A30"/>
    <mergeCell ref="B29:B30"/>
    <mergeCell ref="C29:C30"/>
    <mergeCell ref="G29:G30"/>
    <mergeCell ref="I29:I30"/>
    <mergeCell ref="D29:D30"/>
    <mergeCell ref="A23:I23"/>
    <mergeCell ref="A24:A25"/>
    <mergeCell ref="B24:B25"/>
    <mergeCell ref="C24:C25"/>
    <mergeCell ref="G24:G25"/>
    <mergeCell ref="I24:I25"/>
    <mergeCell ref="D24:D25"/>
    <mergeCell ref="A18:I18"/>
    <mergeCell ref="A19:A20"/>
    <mergeCell ref="B19:B20"/>
    <mergeCell ref="C19:C20"/>
    <mergeCell ref="G19:G20"/>
    <mergeCell ref="I19:I20"/>
    <mergeCell ref="D19:D20"/>
    <mergeCell ref="A13:I13"/>
    <mergeCell ref="A14:A15"/>
    <mergeCell ref="B14:B15"/>
    <mergeCell ref="C14:C15"/>
    <mergeCell ref="G14:G15"/>
    <mergeCell ref="I14:I15"/>
    <mergeCell ref="D14:D15"/>
    <mergeCell ref="B10:D10"/>
    <mergeCell ref="E10:F10"/>
    <mergeCell ref="B11:D11"/>
    <mergeCell ref="E11:F11"/>
    <mergeCell ref="B12:D12"/>
    <mergeCell ref="E12:F12"/>
    <mergeCell ref="A8:I8"/>
    <mergeCell ref="A1:I1"/>
    <mergeCell ref="A2:I2"/>
    <mergeCell ref="A3:I3"/>
    <mergeCell ref="A5:I5"/>
    <mergeCell ref="A6:I6"/>
  </mergeCells>
  <dataValidations count="1">
    <dataValidation allowBlank="1" showInputMessage="1" showErrorMessage="1" errorTitle="Pare !!!" error="Pare !!!" sqref="U47"/>
  </dataValidations>
  <printOptions horizontalCentered="1"/>
  <pageMargins left="7.874015748031496E-2" right="7.874015748031496E-2" top="0.78740157480314965" bottom="0.23622047244094491" header="0.31496062992125984" footer="7.874015748031496E-2"/>
  <pageSetup paperSize="9" scale="70" orientation="portrait" r:id="rId1"/>
  <headerFooter>
    <oddHeader>&amp;C&amp;G&amp;R&amp;8&amp;P</oddHeader>
    <oddFooter>&amp;L&amp;G
&amp;"Arial,Negrito"&amp;8&amp;K00-034SCCAT/CFIC/SECOFC</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16"/>
  <sheetViews>
    <sheetView view="pageBreakPreview" zoomScaleSheetLayoutView="100" workbookViewId="0">
      <selection activeCell="F26" sqref="F26"/>
    </sheetView>
  </sheetViews>
  <sheetFormatPr defaultRowHeight="15" x14ac:dyDescent="0.25"/>
  <cols>
    <col min="1" max="1" width="64.85546875" style="395" customWidth="1"/>
    <col min="2" max="2" width="13.7109375" style="395" customWidth="1"/>
    <col min="3" max="16384" width="9.140625" style="395"/>
  </cols>
  <sheetData>
    <row r="1" spans="1:2" ht="18" x14ac:dyDescent="0.25">
      <c r="A1" s="583" t="str">
        <f>'VALOR DO POSTO - LICITANTE'!A1:Q1</f>
        <v>TRIBUNAL REGIONAL ELEITORAL DO PARANÁ</v>
      </c>
      <c r="B1" s="583"/>
    </row>
    <row r="2" spans="1:2" x14ac:dyDescent="0.25">
      <c r="A2" s="584" t="str">
        <f>'VALOR DO POSTO - LICITANTE'!A2:Q2</f>
        <v>PLANILHA DE CUSTOS - BASE LICITANTE</v>
      </c>
      <c r="B2" s="584"/>
    </row>
    <row r="3" spans="1:2" x14ac:dyDescent="0.25">
      <c r="A3" s="495" t="str">
        <f>'VALOR DO POSTO - LICITANTE'!A3:Q3</f>
        <v>Posto de Trabalho - Auxiliar Administrativo e Supervisor</v>
      </c>
      <c r="B3" s="495"/>
    </row>
    <row r="4" spans="1:2" x14ac:dyDescent="0.25">
      <c r="A4" s="497"/>
      <c r="B4" s="497"/>
    </row>
    <row r="5" spans="1:2" x14ac:dyDescent="0.25">
      <c r="A5" s="498" t="str">
        <f>'VALOR DO POSTO - LICITANTE'!A8:Q8</f>
        <v>NOME DA EMPRESA</v>
      </c>
      <c r="B5" s="499"/>
    </row>
    <row r="6" spans="1:2" x14ac:dyDescent="0.25">
      <c r="A6" s="500" t="str">
        <f>'VALOR DO POSTO - LICITANTE'!A9:Q9</f>
        <v>CNPJ</v>
      </c>
      <c r="B6" s="501"/>
    </row>
    <row r="7" spans="1:2" ht="15.75" thickBot="1" x14ac:dyDescent="0.3">
      <c r="A7" s="297"/>
      <c r="B7" s="297"/>
    </row>
    <row r="8" spans="1:2" ht="15.75" customHeight="1" thickBot="1" x14ac:dyDescent="0.3">
      <c r="A8" s="536" t="s">
        <v>279</v>
      </c>
      <c r="B8" s="581"/>
    </row>
    <row r="9" spans="1:2" x14ac:dyDescent="0.25">
      <c r="A9" s="298"/>
      <c r="B9" s="298"/>
    </row>
    <row r="10" spans="1:2" x14ac:dyDescent="0.25">
      <c r="B10" s="341" t="s">
        <v>282</v>
      </c>
    </row>
    <row r="11" spans="1:2" ht="38.25" x14ac:dyDescent="0.25">
      <c r="A11" s="338" t="s">
        <v>298</v>
      </c>
      <c r="B11" s="437">
        <v>0</v>
      </c>
    </row>
    <row r="12" spans="1:2" x14ac:dyDescent="0.25">
      <c r="A12" s="582" t="s">
        <v>281</v>
      </c>
      <c r="B12" s="582"/>
    </row>
    <row r="13" spans="1:2" ht="16.5" customHeight="1" x14ac:dyDescent="0.25">
      <c r="A13" s="396"/>
      <c r="B13" s="396"/>
    </row>
    <row r="14" spans="1:2" x14ac:dyDescent="0.25">
      <c r="A14" s="396"/>
      <c r="B14" s="396"/>
    </row>
    <row r="15" spans="1:2" x14ac:dyDescent="0.25">
      <c r="A15" s="396"/>
      <c r="B15" s="396"/>
    </row>
    <row r="16" spans="1:2" ht="32.25" customHeight="1" x14ac:dyDescent="0.25"/>
  </sheetData>
  <sheetProtection password="EB2C" sheet="1" objects="1" scenarios="1" selectLockedCells="1"/>
  <mergeCells count="8">
    <mergeCell ref="A8:B8"/>
    <mergeCell ref="A12:B12"/>
    <mergeCell ref="A4:B4"/>
    <mergeCell ref="A1:B1"/>
    <mergeCell ref="A2:B2"/>
    <mergeCell ref="A3:B3"/>
    <mergeCell ref="A5:B5"/>
    <mergeCell ref="A6:B6"/>
  </mergeCells>
  <printOptions horizontalCentered="1"/>
  <pageMargins left="0.19685039370078741" right="0.19685039370078741" top="1.0629921259842521" bottom="0.39370078740157483" header="0.31496062992125984" footer="7.874015748031496E-2"/>
  <pageSetup paperSize="9" orientation="portrait" r:id="rId1"/>
  <headerFooter>
    <oddHeader>&amp;C&amp;G&amp;R&amp;8&amp;P</oddHeader>
    <oddFooter>&amp;L&amp;G
&amp;"Arial,Negrito"&amp;8&amp;K00-033SCCAT/CFIC/SECOFC</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507" t="s">
        <v>119</v>
      </c>
      <c r="B1" s="508"/>
      <c r="C1" s="508"/>
      <c r="D1" s="508"/>
      <c r="E1" s="509"/>
    </row>
    <row r="2" spans="1:7" ht="12.75" x14ac:dyDescent="0.2">
      <c r="A2" s="122" t="s">
        <v>15</v>
      </c>
      <c r="B2" s="510"/>
      <c r="C2" s="511"/>
      <c r="D2" s="511"/>
      <c r="E2" s="512"/>
    </row>
    <row r="3" spans="1:7" ht="12.75" x14ac:dyDescent="0.2">
      <c r="A3" s="123" t="s">
        <v>16</v>
      </c>
      <c r="B3" s="513"/>
      <c r="C3" s="514"/>
      <c r="D3" s="514"/>
      <c r="E3" s="515"/>
    </row>
    <row r="4" spans="1:7" x14ac:dyDescent="0.2">
      <c r="A4" s="123" t="s">
        <v>17</v>
      </c>
      <c r="B4" s="516" t="e">
        <f>#REF!</f>
        <v>#REF!</v>
      </c>
      <c r="C4" s="517"/>
      <c r="D4" s="517"/>
      <c r="E4" s="518"/>
    </row>
    <row r="5" spans="1:7" ht="12.75" x14ac:dyDescent="0.2">
      <c r="A5" s="124" t="s">
        <v>109</v>
      </c>
      <c r="B5" s="502"/>
      <c r="C5" s="503"/>
      <c r="D5" s="503"/>
      <c r="E5" s="504"/>
    </row>
    <row r="6" spans="1:7" x14ac:dyDescent="0.2">
      <c r="A6" s="6"/>
      <c r="B6" s="125"/>
      <c r="C6" s="126"/>
      <c r="D6" s="127"/>
      <c r="E6" s="127"/>
    </row>
    <row r="7" spans="1:7" x14ac:dyDescent="0.2">
      <c r="A7" s="128" t="s">
        <v>110</v>
      </c>
      <c r="B7" s="145"/>
      <c r="C7" s="145"/>
      <c r="D7" s="146"/>
      <c r="E7" s="129"/>
    </row>
    <row r="8" spans="1:7" ht="12.75" x14ac:dyDescent="0.2">
      <c r="A8" s="505" t="str">
        <f>'item 2 - he 100%'!A8:D8</f>
        <v>Tecnicos de Eleição</v>
      </c>
      <c r="B8" s="506"/>
      <c r="C8" s="506"/>
      <c r="D8" s="506"/>
      <c r="E8" s="117"/>
    </row>
    <row r="9" spans="1:7" x14ac:dyDescent="0.2">
      <c r="A9" s="4"/>
      <c r="B9" s="20"/>
      <c r="C9" s="20"/>
      <c r="D9" s="20"/>
      <c r="E9" s="20"/>
      <c r="F9" s="20"/>
      <c r="G9" s="5"/>
    </row>
    <row r="10" spans="1:7" x14ac:dyDescent="0.2">
      <c r="A10" s="43" t="s">
        <v>45</v>
      </c>
      <c r="B10" s="44">
        <f>'item 2 -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9"/>
      <c r="D124" s="10"/>
      <c r="E124" s="7"/>
    </row>
    <row r="125" spans="1:5" ht="12" customHeight="1" thickBot="1" x14ac:dyDescent="0.25">
      <c r="A125" s="108" t="s">
        <v>11</v>
      </c>
      <c r="B125" s="109"/>
      <c r="C125" s="110"/>
      <c r="D125" s="28" t="e">
        <f>D123*1.6</f>
        <v>#REF!</v>
      </c>
      <c r="E125" s="79" t="s">
        <v>27</v>
      </c>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524" t="s">
        <v>136</v>
      </c>
      <c r="B1" s="525"/>
      <c r="C1" s="525"/>
      <c r="D1" s="525"/>
      <c r="E1" s="526"/>
    </row>
    <row r="2" spans="1:7" ht="12.75" x14ac:dyDescent="0.2">
      <c r="A2" s="218" t="s">
        <v>15</v>
      </c>
      <c r="B2" s="527"/>
      <c r="C2" s="528"/>
      <c r="D2" s="528"/>
      <c r="E2" s="529"/>
    </row>
    <row r="3" spans="1:7" ht="12.75" x14ac:dyDescent="0.2">
      <c r="A3" s="219" t="s">
        <v>16</v>
      </c>
      <c r="B3" s="530"/>
      <c r="C3" s="531"/>
      <c r="D3" s="531"/>
      <c r="E3" s="532"/>
    </row>
    <row r="4" spans="1:7" x14ac:dyDescent="0.2">
      <c r="A4" s="219" t="s">
        <v>17</v>
      </c>
      <c r="B4" s="533" t="e">
        <f>#REF!</f>
        <v>#REF!</v>
      </c>
      <c r="C4" s="534"/>
      <c r="D4" s="534"/>
      <c r="E4" s="535"/>
    </row>
    <row r="5" spans="1:7" ht="12.75" x14ac:dyDescent="0.2">
      <c r="A5" s="220" t="s">
        <v>109</v>
      </c>
      <c r="B5" s="519"/>
      <c r="C5" s="520"/>
      <c r="D5" s="520"/>
      <c r="E5" s="521"/>
    </row>
    <row r="6" spans="1:7" x14ac:dyDescent="0.2">
      <c r="A6" s="49"/>
      <c r="B6" s="221"/>
      <c r="C6" s="222"/>
      <c r="D6" s="223"/>
      <c r="E6" s="223"/>
    </row>
    <row r="7" spans="1:7" x14ac:dyDescent="0.2">
      <c r="A7" s="224" t="s">
        <v>110</v>
      </c>
      <c r="B7" s="225"/>
      <c r="C7" s="225"/>
      <c r="D7" s="226"/>
      <c r="E7" s="227"/>
    </row>
    <row r="8" spans="1:7" ht="12.75" x14ac:dyDescent="0.2">
      <c r="A8" s="522" t="s">
        <v>131</v>
      </c>
      <c r="B8" s="523"/>
      <c r="C8" s="523"/>
      <c r="D8" s="523"/>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6</vt:i4>
      </vt:variant>
    </vt:vector>
  </HeadingPairs>
  <TitlesOfParts>
    <vt:vector size="15" baseType="lpstr">
      <vt:lpstr>VALOR DO POSTO - LICITANTE</vt:lpstr>
      <vt:lpstr>ENCARGOS SOCIAIS - LICITANTE</vt:lpstr>
      <vt:lpstr>CITL - LICITANTE</vt:lpstr>
      <vt:lpstr>Item 1 - he 50%</vt:lpstr>
      <vt:lpstr>item 1 - he 100%</vt:lpstr>
      <vt:lpstr>HORA EXTRA - LICITANTE</vt:lpstr>
      <vt:lpstr>INSUMO - LICITANTE</vt:lpstr>
      <vt:lpstr>Item 2 - he 50%</vt:lpstr>
      <vt:lpstr>item 2 - he 100%</vt:lpstr>
      <vt:lpstr>'CITL - LICITANTE'!Area_de_impressao</vt:lpstr>
      <vt:lpstr>'ENCARGOS SOCIAIS - LICITANTE'!Area_de_impressao</vt:lpstr>
      <vt:lpstr>'HORA EXTRA - LICITANTE'!Area_de_impressao</vt:lpstr>
      <vt:lpstr>'INSUMO - LICITANTE'!Area_de_impressao</vt:lpstr>
      <vt:lpstr>'VALOR DO POSTO - LICITANTE'!Area_de_impressao</vt:lpstr>
      <vt:lpstr>'ENCARGOS SOCIAIS - LICITANTE'!Titulos_de_impressao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samc</cp:lastModifiedBy>
  <cp:lastPrinted>2021-06-15T17:25:49Z</cp:lastPrinted>
  <dcterms:created xsi:type="dcterms:W3CDTF">2002-06-10T15:51:10Z</dcterms:created>
  <dcterms:modified xsi:type="dcterms:W3CDTF">2021-06-15T17:26:15Z</dcterms:modified>
</cp:coreProperties>
</file>