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4\PE 90017\Comprasgov e transparência\"/>
    </mc:Choice>
  </mc:AlternateContent>
  <bookViews>
    <workbookView xWindow="0" yWindow="0" windowWidth="19320" windowHeight="6930" tabRatio="923"/>
  </bookViews>
  <sheets>
    <sheet name="DADOS CADASTRAIS e RESUMO" sheetId="41" r:id="rId1"/>
    <sheet name="L3" sheetId="48" r:id="rId2"/>
    <sheet name="ENCARGOS e PROVISOES" sheetId="44" r:id="rId3"/>
    <sheet name="MOD ENC PRORR CTRAB INDETERM" sheetId="45" state="hidden" r:id="rId4"/>
    <sheet name="CITL" sheetId="33" r:id="rId5"/>
    <sheet name="LAUDO" sheetId="40" r:id="rId6"/>
    <sheet name="HORA SUPLEMENTAR" sheetId="38" r:id="rId7"/>
  </sheets>
  <definedNames>
    <definedName name="_xlnm.Print_Area" localSheetId="4">CITL!$A$1:$H$46</definedName>
    <definedName name="_xlnm.Print_Area" localSheetId="0">'DADOS CADASTRAIS e RESUMO'!$A$1:$I$40</definedName>
    <definedName name="_xlnm.Print_Area" localSheetId="2">'ENCARGOS e PROVISOES'!$A$1:$H$92</definedName>
    <definedName name="_xlnm.Print_Area" localSheetId="6">'HORA SUPLEMENTAR'!$A$1:$I$93</definedName>
    <definedName name="_xlnm.Print_Area" localSheetId="1">'L3'!$A$1:$P$34</definedName>
    <definedName name="_xlnm.Print_Area" localSheetId="5">LAUDO!$A$1:$E$16</definedName>
    <definedName name="_xlnm.Print_Area" localSheetId="3">'MOD ENC PRORR CTRAB INDETERM'!$A$1:$H$90</definedName>
  </definedNames>
  <calcPr calcId="152511"/>
</workbook>
</file>

<file path=xl/calcChain.xml><?xml version="1.0" encoding="utf-8"?>
<calcChain xmlns="http://schemas.openxmlformats.org/spreadsheetml/2006/main">
  <c r="I23" i="41" l="1"/>
  <c r="I22" i="41"/>
  <c r="F17" i="33" l="1"/>
  <c r="I26" i="48" l="1"/>
  <c r="M28" i="48" l="1"/>
  <c r="M24" i="48"/>
  <c r="L28" i="48"/>
  <c r="L26" i="48"/>
  <c r="L24" i="48"/>
  <c r="K24" i="48"/>
  <c r="J28" i="48"/>
  <c r="J15" i="48"/>
  <c r="I17" i="48"/>
  <c r="C63" i="38" l="1"/>
  <c r="C62" i="38"/>
  <c r="C49" i="38"/>
  <c r="C48" i="38"/>
  <c r="C30" i="38"/>
  <c r="C29" i="38"/>
  <c r="L29" i="48"/>
  <c r="L18" i="48"/>
  <c r="I29" i="48" l="1"/>
  <c r="I18" i="48"/>
  <c r="I32" i="48"/>
  <c r="I31" i="48"/>
  <c r="K28" i="48" l="1"/>
  <c r="K17" i="48"/>
  <c r="M29" i="48" l="1"/>
  <c r="K29" i="48"/>
  <c r="M18" i="48"/>
  <c r="K18" i="48"/>
  <c r="J29" i="48" l="1"/>
  <c r="N29" i="48" s="1"/>
  <c r="G23" i="41" l="1"/>
  <c r="G22" i="41"/>
  <c r="A20" i="41"/>
  <c r="H23" i="41"/>
  <c r="H22" i="41"/>
  <c r="B23" i="41"/>
  <c r="C23" i="41"/>
  <c r="D23" i="41"/>
  <c r="B22" i="41"/>
  <c r="C22" i="41"/>
  <c r="D22" i="41"/>
  <c r="A23" i="41"/>
  <c r="A22" i="41"/>
  <c r="E23" i="41"/>
  <c r="E22" i="41"/>
  <c r="B46" i="38" l="1"/>
  <c r="A46" i="38"/>
  <c r="B27" i="38"/>
  <c r="A27" i="38"/>
  <c r="C81" i="38"/>
  <c r="C80" i="38"/>
  <c r="B70" i="38"/>
  <c r="A70" i="38"/>
  <c r="A6" i="33" l="1"/>
  <c r="A5" i="33"/>
  <c r="A3" i="33"/>
  <c r="A2" i="33"/>
  <c r="A1" i="33"/>
  <c r="C57" i="38" l="1"/>
  <c r="C56" i="38"/>
  <c r="C43" i="38"/>
  <c r="C42" i="38"/>
  <c r="C37" i="38"/>
  <c r="C36" i="38"/>
  <c r="C24" i="38"/>
  <c r="C23" i="38"/>
  <c r="C16" i="38"/>
  <c r="C15" i="38"/>
  <c r="D15" i="38" s="1"/>
  <c r="D62" i="38" s="1"/>
  <c r="B15" i="38"/>
  <c r="B62" i="38" s="1"/>
  <c r="B16" i="38"/>
  <c r="B63" i="38" s="1"/>
  <c r="A16" i="38"/>
  <c r="A63" i="38" s="1"/>
  <c r="A15" i="38"/>
  <c r="A62" i="38" s="1"/>
  <c r="H44" i="33"/>
  <c r="E44" i="33"/>
  <c r="H43" i="33"/>
  <c r="E43" i="33"/>
  <c r="H42" i="33"/>
  <c r="E42" i="33"/>
  <c r="H41" i="33"/>
  <c r="E41" i="33"/>
  <c r="H40" i="33"/>
  <c r="E40" i="33"/>
  <c r="H39" i="33"/>
  <c r="E39" i="33"/>
  <c r="H38" i="33"/>
  <c r="E38" i="33"/>
  <c r="H37" i="33"/>
  <c r="E37" i="33"/>
  <c r="H36" i="33"/>
  <c r="E36" i="33"/>
  <c r="H35" i="33"/>
  <c r="E35" i="33"/>
  <c r="H34" i="33"/>
  <c r="E34" i="33"/>
  <c r="H33" i="33"/>
  <c r="E33" i="33"/>
  <c r="E45" i="33" s="1"/>
  <c r="H45" i="33" l="1"/>
  <c r="D56" i="38"/>
  <c r="E56" i="38" s="1"/>
  <c r="D29" i="38"/>
  <c r="D48" i="38"/>
  <c r="A29" i="38"/>
  <c r="A48" i="38"/>
  <c r="A30" i="38"/>
  <c r="A49" i="38"/>
  <c r="B30" i="38"/>
  <c r="B49" i="38"/>
  <c r="B29" i="38"/>
  <c r="B48" i="38"/>
  <c r="H15" i="38"/>
  <c r="O17" i="48"/>
  <c r="O28" i="48"/>
  <c r="D23" i="38"/>
  <c r="B80" i="38"/>
  <c r="A80" i="38"/>
  <c r="F80" i="38"/>
  <c r="F81" i="38"/>
  <c r="B24" i="38"/>
  <c r="B73" i="38"/>
  <c r="B36" i="38"/>
  <c r="B72" i="38"/>
  <c r="A42" i="38"/>
  <c r="A72" i="38"/>
  <c r="A37" i="38"/>
  <c r="A73" i="38"/>
  <c r="B42" i="38"/>
  <c r="A24" i="38"/>
  <c r="B57" i="38"/>
  <c r="B23" i="38"/>
  <c r="A43" i="38"/>
  <c r="A56" i="38"/>
  <c r="B43" i="38"/>
  <c r="B56" i="38"/>
  <c r="B37" i="38"/>
  <c r="A36" i="38"/>
  <c r="A23" i="38"/>
  <c r="A57" i="38"/>
  <c r="D42" i="38"/>
  <c r="D36" i="38"/>
  <c r="H55" i="38" l="1"/>
  <c r="H28" i="38"/>
  <c r="H41" i="38"/>
  <c r="H35" i="38"/>
  <c r="H47" i="38"/>
  <c r="H22" i="38"/>
  <c r="H61" i="38"/>
  <c r="E62" i="38"/>
  <c r="E48" i="38"/>
  <c r="E29" i="38"/>
  <c r="E23" i="38"/>
  <c r="G81" i="38"/>
  <c r="H81" i="38" s="1"/>
  <c r="I81" i="38" s="1"/>
  <c r="G80" i="38"/>
  <c r="H80" i="38" s="1"/>
  <c r="I80" i="38" s="1"/>
  <c r="E42" i="38"/>
  <c r="E36" i="38"/>
  <c r="C73" i="38" l="1"/>
  <c r="D73" i="38" s="1"/>
  <c r="E73" i="38" s="1"/>
  <c r="J18" i="48"/>
  <c r="N18" i="48" s="1"/>
  <c r="C72" i="38"/>
  <c r="D72" i="38" s="1"/>
  <c r="E72" i="38" s="1"/>
  <c r="A9" i="48"/>
  <c r="A8" i="48"/>
  <c r="P6" i="48"/>
  <c r="O6" i="48"/>
  <c r="P5" i="48"/>
  <c r="O5" i="48"/>
  <c r="P4" i="48"/>
  <c r="O4" i="48"/>
  <c r="A3" i="48"/>
  <c r="A2" i="48"/>
  <c r="A1" i="48"/>
  <c r="I7" i="38" l="1"/>
  <c r="D16" i="38" l="1"/>
  <c r="D63" i="38" l="1"/>
  <c r="E63" i="38" s="1"/>
  <c r="D57" i="38"/>
  <c r="D30" i="38"/>
  <c r="E30" i="38" s="1"/>
  <c r="D49" i="38"/>
  <c r="E49" i="38" s="1"/>
  <c r="D43" i="38"/>
  <c r="E43" i="38" s="1"/>
  <c r="D24" i="38"/>
  <c r="D37" i="38"/>
  <c r="A81" i="38"/>
  <c r="B81" i="38"/>
  <c r="E24" i="38" l="1"/>
  <c r="E57" i="38"/>
  <c r="E37" i="38"/>
  <c r="A10" i="38" l="1"/>
  <c r="A9" i="38"/>
  <c r="I6" i="38"/>
  <c r="I5" i="38"/>
  <c r="H7" i="38"/>
  <c r="H6" i="38"/>
  <c r="H5" i="38"/>
  <c r="A3" i="38"/>
  <c r="A2" i="38"/>
  <c r="A1" i="38"/>
  <c r="F59" i="45"/>
  <c r="F60" i="45" s="1"/>
  <c r="F70" i="45"/>
  <c r="F71" i="45"/>
  <c r="F69" i="45"/>
  <c r="F67" i="45"/>
  <c r="F42" i="45"/>
  <c r="F34" i="45"/>
  <c r="F35" i="45" s="1"/>
  <c r="F27" i="45"/>
  <c r="F28" i="45" s="1"/>
  <c r="F22" i="45"/>
  <c r="D21" i="45"/>
  <c r="B21" i="45"/>
  <c r="F20" i="45"/>
  <c r="F19" i="45"/>
  <c r="F18" i="45"/>
  <c r="F17" i="45"/>
  <c r="F16" i="45"/>
  <c r="F15" i="45"/>
  <c r="F9" i="45"/>
  <c r="F8" i="45"/>
  <c r="F50" i="45"/>
  <c r="F49" i="45"/>
  <c r="A6" i="45"/>
  <c r="A5" i="45"/>
  <c r="A3" i="45"/>
  <c r="A2" i="45"/>
  <c r="A1" i="45"/>
  <c r="F72" i="45" l="1"/>
  <c r="F21" i="45"/>
  <c r="F23" i="45"/>
  <c r="F73" i="45" l="1"/>
  <c r="F29" i="45"/>
  <c r="F30" i="45" s="1"/>
  <c r="F83" i="45" s="1"/>
  <c r="F61" i="45"/>
  <c r="F52" i="45"/>
  <c r="F53" i="45" s="1"/>
  <c r="F36" i="45"/>
  <c r="F37" i="45" s="1"/>
  <c r="F84" i="45" s="1"/>
  <c r="F79" i="45"/>
  <c r="A6" i="40"/>
  <c r="A5" i="40"/>
  <c r="F54" i="45" l="1"/>
  <c r="F55" i="45" s="1"/>
  <c r="F80" i="45" s="1"/>
  <c r="F43" i="45"/>
  <c r="F44" i="45" s="1"/>
  <c r="F85" i="45" s="1"/>
  <c r="A3" i="40"/>
  <c r="A2" i="40"/>
  <c r="A1" i="40"/>
  <c r="F62" i="45" l="1"/>
  <c r="F63" i="45" s="1"/>
  <c r="F86" i="45" s="1"/>
  <c r="F87" i="45" s="1"/>
  <c r="F74" i="45"/>
  <c r="F75" i="45" s="1"/>
  <c r="F81" i="45" s="1"/>
  <c r="F82" i="45" s="1"/>
  <c r="F89" i="45" l="1"/>
  <c r="F50" i="44" l="1"/>
  <c r="A6" i="44" l="1"/>
  <c r="A5" i="44"/>
  <c r="A3" i="44"/>
  <c r="A2" i="44"/>
  <c r="A1" i="44"/>
  <c r="F60" i="44"/>
  <c r="F42" i="44"/>
  <c r="F35" i="44"/>
  <c r="F28" i="44"/>
  <c r="F21" i="44"/>
  <c r="F23" i="44" s="1"/>
  <c r="F15" i="38" l="1"/>
  <c r="F52" i="44"/>
  <c r="F72" i="44"/>
  <c r="F73" i="44" s="1"/>
  <c r="F29" i="44"/>
  <c r="F30" i="44" s="1"/>
  <c r="F36" i="44"/>
  <c r="F37" i="44" s="1"/>
  <c r="F85" i="44" s="1"/>
  <c r="F61" i="44"/>
  <c r="F49" i="44"/>
  <c r="F79" i="44"/>
  <c r="F61" i="38" l="1"/>
  <c r="F35" i="38"/>
  <c r="F55" i="38"/>
  <c r="F28" i="38"/>
  <c r="F47" i="38"/>
  <c r="F22" i="38"/>
  <c r="F41" i="38"/>
  <c r="F53" i="44"/>
  <c r="F43" i="44"/>
  <c r="F44" i="44" s="1"/>
  <c r="F86" i="44" s="1"/>
  <c r="F84" i="44"/>
  <c r="F63" i="38" l="1"/>
  <c r="G63" i="38" s="1"/>
  <c r="F62" i="38"/>
  <c r="G62" i="38" s="1"/>
  <c r="F48" i="38"/>
  <c r="G48" i="38" s="1"/>
  <c r="F49" i="38"/>
  <c r="G49" i="38" s="1"/>
  <c r="F29" i="38"/>
  <c r="G29" i="38" s="1"/>
  <c r="F30" i="38"/>
  <c r="G30" i="38" s="1"/>
  <c r="F56" i="38"/>
  <c r="G56" i="38" s="1"/>
  <c r="F57" i="38"/>
  <c r="G57" i="38" s="1"/>
  <c r="F42" i="38"/>
  <c r="G42" i="38" s="1"/>
  <c r="F43" i="38"/>
  <c r="G43" i="38" s="1"/>
  <c r="F36" i="38"/>
  <c r="G36" i="38" s="1"/>
  <c r="F37" i="38"/>
  <c r="G37" i="38" s="1"/>
  <c r="F23" i="38"/>
  <c r="G23" i="38" s="1"/>
  <c r="F24" i="38"/>
  <c r="G24" i="38" s="1"/>
  <c r="F54" i="44"/>
  <c r="F55" i="44" s="1"/>
  <c r="H62" i="38" l="1"/>
  <c r="I62" i="38" s="1"/>
  <c r="J62" i="38" s="1"/>
  <c r="K62" i="38" s="1"/>
  <c r="H63" i="38"/>
  <c r="I63" i="38" s="1"/>
  <c r="J63" i="38" s="1"/>
  <c r="K63" i="38" s="1"/>
  <c r="H49" i="38"/>
  <c r="I49" i="38" s="1"/>
  <c r="J49" i="38" s="1"/>
  <c r="K49" i="38" s="1"/>
  <c r="H48" i="38"/>
  <c r="I48" i="38" s="1"/>
  <c r="J48" i="38" s="1"/>
  <c r="K48" i="38" s="1"/>
  <c r="H30" i="38"/>
  <c r="I30" i="38" s="1"/>
  <c r="J30" i="38" s="1"/>
  <c r="K30" i="38" s="1"/>
  <c r="H29" i="38"/>
  <c r="I29" i="38" s="1"/>
  <c r="J29" i="38" s="1"/>
  <c r="K29" i="38" s="1"/>
  <c r="H57" i="38"/>
  <c r="I57" i="38" s="1"/>
  <c r="J57" i="38" s="1"/>
  <c r="K57" i="38" s="1"/>
  <c r="H56" i="38"/>
  <c r="I56" i="38" s="1"/>
  <c r="J56" i="38" s="1"/>
  <c r="K56" i="38" s="1"/>
  <c r="H43" i="38"/>
  <c r="I43" i="38" s="1"/>
  <c r="J43" i="38" s="1"/>
  <c r="K43" i="38" s="1"/>
  <c r="H42" i="38"/>
  <c r="I42" i="38" s="1"/>
  <c r="J42" i="38" s="1"/>
  <c r="K42" i="38" s="1"/>
  <c r="H37" i="38"/>
  <c r="I37" i="38" s="1"/>
  <c r="J37" i="38" s="1"/>
  <c r="K37" i="38" s="1"/>
  <c r="H36" i="38"/>
  <c r="I36" i="38" s="1"/>
  <c r="J36" i="38" s="1"/>
  <c r="K36" i="38" s="1"/>
  <c r="H24" i="38"/>
  <c r="I24" i="38" s="1"/>
  <c r="J24" i="38" s="1"/>
  <c r="K24" i="38" s="1"/>
  <c r="H23" i="38"/>
  <c r="I23" i="38" s="1"/>
  <c r="J23" i="38" s="1"/>
  <c r="K23" i="38" s="1"/>
  <c r="F62" i="44"/>
  <c r="F63" i="44" s="1"/>
  <c r="F87" i="44" s="1"/>
  <c r="F88" i="44" s="1"/>
  <c r="F80" i="44"/>
  <c r="F74" i="44"/>
  <c r="F75" i="44" s="1"/>
  <c r="F81" i="44" s="1"/>
  <c r="K66" i="38" l="1"/>
  <c r="K67" i="38" s="1"/>
  <c r="F82" i="44"/>
  <c r="F90" i="44" s="1"/>
  <c r="G28" i="48" l="1"/>
  <c r="G29" i="48" s="1"/>
  <c r="H29" i="48" s="1"/>
  <c r="O29" i="48" s="1"/>
  <c r="P29" i="48" s="1"/>
  <c r="G17" i="48"/>
  <c r="B54" i="38"/>
  <c r="A54" i="38"/>
  <c r="B40" i="38"/>
  <c r="A40" i="38"/>
  <c r="B34" i="38"/>
  <c r="A34" i="38"/>
  <c r="B21" i="38"/>
  <c r="B60" i="38" s="1"/>
  <c r="A21" i="38"/>
  <c r="A60" i="38" s="1"/>
  <c r="G18" i="48" l="1"/>
  <c r="H18" i="48" s="1"/>
  <c r="O18" i="48" s="1"/>
  <c r="P18" i="48" s="1"/>
</calcChain>
</file>

<file path=xl/sharedStrings.xml><?xml version="1.0" encoding="utf-8"?>
<sst xmlns="http://schemas.openxmlformats.org/spreadsheetml/2006/main" count="549" uniqueCount="291">
  <si>
    <t>INSS</t>
  </si>
  <si>
    <t>INCRA</t>
  </si>
  <si>
    <t>Salário Educação</t>
  </si>
  <si>
    <t>FGTS</t>
  </si>
  <si>
    <t>SEBRAE</t>
  </si>
  <si>
    <t>REMUNERAÇÃO</t>
  </si>
  <si>
    <t>%</t>
  </si>
  <si>
    <t>ENCARGOS SOCIAIS E TRABALHISTAS</t>
  </si>
  <si>
    <t>Item</t>
  </si>
  <si>
    <t>ITEM</t>
  </si>
  <si>
    <t>MONTANTE A</t>
  </si>
  <si>
    <t>MONTANTE B</t>
  </si>
  <si>
    <t>SALÁRIO</t>
  </si>
  <si>
    <t>ENCARGOS SOCIAIS</t>
  </si>
  <si>
    <t>CÉLULAS A PREENCHER</t>
  </si>
  <si>
    <t>DESCANSO SEMANAL REMUNERADO</t>
  </si>
  <si>
    <t>Sim</t>
  </si>
  <si>
    <t>Não</t>
  </si>
  <si>
    <t>SESI / SESC</t>
  </si>
  <si>
    <t>SENAI / SENAC</t>
  </si>
  <si>
    <t>Adicional de Férias</t>
  </si>
  <si>
    <t>13º Salário</t>
  </si>
  <si>
    <t>Multa do FGTS sobre Rescisão sem Justa Causa</t>
  </si>
  <si>
    <t>Ausência por Doença</t>
  </si>
  <si>
    <t>Licença Paternidade</t>
  </si>
  <si>
    <t>Ausência por Acidente de Trabalho</t>
  </si>
  <si>
    <t xml:space="preserve">RESUMO DO MÓDULO - ENCARGOS SOCIAIS E TRABALHISTAS </t>
  </si>
  <si>
    <t>1. Encargos Previdenciários e FGTS</t>
  </si>
  <si>
    <t>CITL - CUSTOS INDIRETOS, TRIBUTOS E LUCRO</t>
  </si>
  <si>
    <t>Custo Indireto (CI) - Taxa de administração</t>
  </si>
  <si>
    <t>Taxa de Lucro  (L)</t>
  </si>
  <si>
    <t>ISS (T)</t>
  </si>
  <si>
    <t>Memória de cálculo:</t>
  </si>
  <si>
    <t>Data da Proposta:</t>
  </si>
  <si>
    <t>Optante pela desoneração da folha de pagamento?
(Lei 12.546/2011)</t>
  </si>
  <si>
    <t xml:space="preserve">SUBMÓDULO 1 - Encargos Previdenciários e FGTS </t>
  </si>
  <si>
    <t>FUNDAMENTO LEGAL</t>
  </si>
  <si>
    <t>MEMÓRIA DE CÁLCULO</t>
  </si>
  <si>
    <t xml:space="preserve">Art. 22, inciso I, da Lei 8.212/91. </t>
  </si>
  <si>
    <t>Art. 30 da Lei 8.036/90.</t>
  </si>
  <si>
    <t>Art. 1º, inciso I, do Decreto Lei nº 1.146/70.</t>
  </si>
  <si>
    <t>Decreto nº 2.318/86.</t>
  </si>
  <si>
    <t>Art. 3º, inciso I, do Decreto nº 87.043/82; art. 15, de Lei nº 9424/96; e art 2º, do Decreto nº 3412/99.</t>
  </si>
  <si>
    <t>Art. 8º da Lei 8.029/90, alterada pela Lei nº 8.154/90.</t>
  </si>
  <si>
    <t>Art. 15 da Lei. 8036/90 e art 7º, inciso III, da Constituição Federal de 05/10/88.</t>
  </si>
  <si>
    <t>8% sobre a remuneração.</t>
  </si>
  <si>
    <t>Total do SUBMÓDULO 1:</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</si>
  <si>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</si>
  <si>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</si>
  <si>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</si>
  <si>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</si>
  <si>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</si>
  <si>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</si>
  <si>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HORA SUPLEMENTAR NOTURNA 100%</t>
  </si>
  <si>
    <t>HORA SUPLEMENTAR NOTURNA 50%</t>
  </si>
  <si>
    <t>HORA SUPLEMENTAR 50%</t>
  </si>
  <si>
    <t>HORA SUPLEMENTAR 100%</t>
  </si>
  <si>
    <t>VALOR  DA HORA SUPLEMENTAR  50%</t>
  </si>
  <si>
    <t>VALOR  DA HORA SUPLEMENTAR 100%</t>
  </si>
  <si>
    <t>VALOR  DA HORA SUPLEMENTAR NOTURNA 50%</t>
  </si>
  <si>
    <t>VALOR  DA HORA SUPLEMENTAR NOTURNA 100%</t>
  </si>
  <si>
    <t>AUXÍLIOS DECORRENTES DE JORNADA SUPLEMENTAR</t>
  </si>
  <si>
    <t>Desconto (%)</t>
  </si>
  <si>
    <t>TRIBUNAL REGIONAL ELEITORAL DO PARANÁ</t>
  </si>
  <si>
    <t xml:space="preserve">Observações: </t>
  </si>
  <si>
    <t>Quant. Diária</t>
  </si>
  <si>
    <t>Valor do V.T.</t>
  </si>
  <si>
    <t>RAT
(%)</t>
  </si>
  <si>
    <t>FAP
(Fator)</t>
  </si>
  <si>
    <t>RAT Ajustado</t>
  </si>
  <si>
    <t>* Não compõe o critério de julgamento.</t>
  </si>
  <si>
    <t>Observações:</t>
  </si>
  <si>
    <t>Licitação n.:</t>
  </si>
  <si>
    <t>NOME DA EMPRESA</t>
  </si>
  <si>
    <t>CNPJ</t>
  </si>
  <si>
    <t>Jornada Semanal</t>
  </si>
  <si>
    <t>h</t>
  </si>
  <si>
    <t/>
  </si>
  <si>
    <t>Instrumento Coletiva de Trabalho utilizado como referência:</t>
  </si>
  <si>
    <t>Vigência e Data Base:</t>
  </si>
  <si>
    <t>Valores expressos em reais (R$).</t>
  </si>
  <si>
    <t>PAD n.:</t>
  </si>
  <si>
    <t>Observação:</t>
  </si>
  <si>
    <t>MEMÓRIA DE CÁLCULO:</t>
  </si>
  <si>
    <t>Alterar a memória de cálculo conforme a proposta</t>
  </si>
  <si>
    <t>Art. 22, inciso II, alineas "b" e "c" da Lei 8.212/91; Decreto nº 6042/07; Anexo da Resolução MPS/CNPS nº 1.329/17 (Fator Acidentário de Prevenção - FAP). 
Alíquotas do RAT de 1%, 2% ou 3%, pondendo ser reduzida pela metade ou acrescida em até 100% pelo FAP.</t>
  </si>
  <si>
    <t xml:space="preserve">A Constituição Federal no Art.  7º inciso XIII, prevê o décimo terceiro salário com base na remuneração integral. Portanto, cada trabalhador faz jus a um salário por ano a esse título. </t>
  </si>
  <si>
    <t>8,33%
ARRED((1/12)*100;2)</t>
  </si>
  <si>
    <t>Subtotal 2.1</t>
  </si>
  <si>
    <t>SM1 sobre subtotal 2.1</t>
  </si>
  <si>
    <t>Subtotal 2.1 x Total SM 1</t>
  </si>
  <si>
    <t>Total do SUBMÓDULO 2.1:</t>
  </si>
  <si>
    <t>A Constituição Federal no Art. 7º inciso XVII, dispõe que é direito do trabalhador o "gozo de férias anuais remuneradas com, pelo menos, um terço a mais do que o salário normal".</t>
  </si>
  <si>
    <t>2,78%
ARRED(((1/3)/12)*100;2)</t>
  </si>
  <si>
    <t>Subtotal 2.2</t>
  </si>
  <si>
    <t>SM1 sobre subtotal 2.2</t>
  </si>
  <si>
    <t>Subtotal 2.2 x Total SM 1</t>
  </si>
  <si>
    <t>Total do SUBMÓDULO 2.2:</t>
  </si>
  <si>
    <t>Subtotal 3.1</t>
  </si>
  <si>
    <t>Incidência dos Custos Rescisórios sobre SM 2</t>
  </si>
  <si>
    <t>Incidência sobre férias e 13º salário.</t>
  </si>
  <si>
    <t>Subtotal 3.1 X Total SM2</t>
  </si>
  <si>
    <t>Total do SUBMÓDULO 3.1:</t>
  </si>
  <si>
    <t>SUBMÓDULO 3 - Provisão para Rescisão - 3.2. Exceto Multa FGTS</t>
  </si>
  <si>
    <t>Aviso Prévio Indenizado - API</t>
  </si>
  <si>
    <t>Incidência do FGTS sobre o API</t>
  </si>
  <si>
    <t>API X 8%</t>
  </si>
  <si>
    <t>Incidência da Multa do FGTS sobre o API</t>
  </si>
  <si>
    <t>Incidência da Multa de 40% sobre o FGTS de 8% que deve incidir sobre o percentual de empregados demitidos com API</t>
  </si>
  <si>
    <t>(5% X 8% X 40%) * 100 = 0,16%</t>
  </si>
  <si>
    <t>Aviso Prévio Trabalhado - APT</t>
  </si>
  <si>
    <t>Incidência dos Encargos do SM 1 sobre o APT</t>
  </si>
  <si>
    <t>F23 X F44</t>
  </si>
  <si>
    <t>Subtotal 3</t>
  </si>
  <si>
    <t>Tendo em vista que o Aviso Prévio Trabalhado e Indenizado integram tempo de serviço, eles incidem sobre férias e 13º salário.</t>
  </si>
  <si>
    <t>Subtotal 4 X Total SM2</t>
  </si>
  <si>
    <t>Reposição em Férias</t>
  </si>
  <si>
    <t>Afastamento de 30 dias, sem prejuizo da remuneração, após cada período de 12 meses de vigência do contrato de trabalho. O pagamento ocorre conforme preceitua o art. 129 e o inc. I art. 130, CLT; e art. 7º, inciso XVII, CF.</t>
  </si>
  <si>
    <t>Subtotal 4.1</t>
  </si>
  <si>
    <t>Incidência do SM1 sobre o subtotal 4.1</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</si>
  <si>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</si>
  <si>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</si>
  <si>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4.2)</t>
  </si>
  <si>
    <t>Total do SUBMÓDULO 4.1:</t>
  </si>
  <si>
    <t>SUBMÓDULO 4 - Custo de Reposição do Profissional Ausente - 4.2 (Exceto Férias)</t>
  </si>
  <si>
    <t xml:space="preserve">Substituição na cobertura das ausências Legais </t>
  </si>
  <si>
    <t>Licença Maternidade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</si>
  <si>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</si>
  <si>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Subtotal 4.2</t>
  </si>
  <si>
    <t>Incidência do SM1 sobre o subtotal 4.2</t>
  </si>
  <si>
    <t>Total do SUBMÓDULO 4.2:</t>
  </si>
  <si>
    <t>3.2 Provisão para Rescisão (exceto Multa FGTS)</t>
  </si>
  <si>
    <t>4.2. CRPA (Exceto Férias)</t>
  </si>
  <si>
    <t>2.1. 13º Salário</t>
  </si>
  <si>
    <t>2.2. Adicional de Férias</t>
  </si>
  <si>
    <t>3.1 Provisão para Rescisão - Multa FGTS</t>
  </si>
  <si>
    <t>4.1. Férias</t>
  </si>
  <si>
    <t xml:space="preserve">Total dos Encargos Sociais e Trabalhistas: </t>
  </si>
  <si>
    <t>SUBMÓDULO 2 - 2.1 - 13º Salário</t>
  </si>
  <si>
    <t>SUBMÓDULO 2 - 2.2 - Adicional de Férias</t>
  </si>
  <si>
    <t>SUBMÓDULO 3 - Provisão para Rescisão - 3.1. Multa FGTS</t>
  </si>
  <si>
    <t>Custeado Integralmente pela Previdência. Tem reflexos em férias, 13º salário e diferença salarial entre o teto da previdência e o recebido.</t>
  </si>
  <si>
    <t>Esta parcela refere-se aos dias em que empregado fica doente e a contratada deve providenciar a sua substituição. O IBGE registra a estatística de 5,96 dias por ano. Consideramos a média de 4,96 dias de reposições efetivadas (subtraindo-se 1 dia).</t>
  </si>
  <si>
    <r>
      <t xml:space="preserve">A estimativa se baseou no percentual máximo de alíquota RAT e no valor máximo de FAP passíveis de serem utilizados nas propostas .
</t>
    </r>
    <r>
      <rPr>
        <b/>
        <sz val="8"/>
        <color rgb="FF000000"/>
        <rFont val="Calibri"/>
        <family val="2"/>
        <scheme val="minor"/>
      </rPr>
      <t>A licitante deverá informar a sua alíquota e o seu FAP vigente.</t>
    </r>
  </si>
  <si>
    <r>
      <t>SUBMÓDULO 1</t>
    </r>
    <r>
      <rPr>
        <sz val="8"/>
        <rFont val="Calibri"/>
        <family val="2"/>
        <scheme val="minor"/>
      </rPr>
      <t xml:space="preserve"> sobre o 13º Salário e Adicional de Férias.</t>
    </r>
  </si>
  <si>
    <r>
      <rPr>
        <b/>
        <sz val="8"/>
        <rFont val="Calibri"/>
        <family val="2"/>
        <scheme val="minor"/>
      </rPr>
      <t>SUBMÓDULO 1</t>
    </r>
    <r>
      <rPr>
        <sz val="8"/>
        <rFont val="Calibri"/>
        <family val="2"/>
        <scheme val="minor"/>
      </rPr>
      <t xml:space="preserve"> sobre o Aviso Prévio Trabalhado. </t>
    </r>
  </si>
  <si>
    <r>
      <t>SUBMÓDULO 1</t>
    </r>
    <r>
      <rPr>
        <sz val="8"/>
        <color rgb="FF000000"/>
        <rFont val="Calibri"/>
        <family val="2"/>
        <scheme val="minor"/>
      </rPr>
      <t xml:space="preserve"> sobre o Custo de Repos. do Profiss. Ausente. </t>
    </r>
  </si>
  <si>
    <t>Esta parcela refere-se as faltas legais previstas no art 473 CLT, em que a  contratada deve providenciar sua substituição. Utilizamos como referência  1 dia, conforme dados estatísticos do IBGE (item 20 do Acórdão 6771/2009 do TCU).</t>
  </si>
  <si>
    <t>Valor Diário</t>
  </si>
  <si>
    <t>Valor Unitário Mensal - VUM</t>
  </si>
  <si>
    <t>PLANILHA AUXILIAR - INSUMOS</t>
  </si>
  <si>
    <t xml:space="preserve">Percentual </t>
  </si>
  <si>
    <r>
      <t>INSS (CPRB)</t>
    </r>
    <r>
      <rPr>
        <sz val="10"/>
        <color rgb="FFFF0000"/>
        <rFont val="Calibri"/>
        <family val="2"/>
        <scheme val="minor"/>
      </rPr>
      <t>*</t>
    </r>
    <r>
      <rPr>
        <sz val="10"/>
        <color theme="1"/>
        <rFont val="Calibri"/>
        <family val="2"/>
        <scheme val="minor"/>
      </rPr>
      <t xml:space="preserve"> (T)</t>
    </r>
  </si>
  <si>
    <t>% CITL =  ((1 + CI) * (1 + L) / (1 - TR)) - 1</t>
  </si>
  <si>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</si>
  <si>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</si>
  <si>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Valor Unitário (Proposta)</t>
  </si>
  <si>
    <t>Medicina do Trabalho</t>
  </si>
  <si>
    <t>Células a preencher</t>
  </si>
  <si>
    <t>Laudo emitido por médido do trabalho comprobatório de compatibilidade entre a pessoa com deficiência ou mobilidade reduzida e o respectivo cargo, no caso de contratação.</t>
  </si>
  <si>
    <t>Alterar a memória de cálculo conforme negociação</t>
  </si>
  <si>
    <t>Idem guia ENCARGOS e PROVISOES</t>
  </si>
  <si>
    <t>Percentual máximo em prorrogação em que se justifique a negociação, considerando o perfil dos profissionais então contratados.</t>
  </si>
  <si>
    <r>
      <t xml:space="preserve">Percentual poderá ser incluído na hipótese de prorrogação contratual em que se justifique a negociação, como por exemplo prorrogação que demande, da contratada, </t>
    </r>
    <r>
      <rPr>
        <b/>
        <sz val="8"/>
        <rFont val="Calibri"/>
        <family val="2"/>
        <scheme val="minor"/>
      </rPr>
      <t>contratos de trabalho por prazo indeterminado</t>
    </r>
    <r>
      <rPr>
        <sz val="8"/>
        <rFont val="Calibri"/>
        <family val="2"/>
        <scheme val="minor"/>
      </rPr>
      <t>.</t>
    </r>
  </si>
  <si>
    <t>Percentual máximo em prorrogação em que se justifique a negociação, considerando as características da prorrogação.</t>
  </si>
  <si>
    <t>1,94% por 12 meses e, após, 0,194 por mês.</t>
  </si>
  <si>
    <t>CITL - Custos Indiretos, Tributos e Lucro</t>
  </si>
  <si>
    <r>
      <rPr>
        <b/>
        <sz val="10"/>
        <rFont val="Calibri"/>
        <family val="2"/>
        <scheme val="minor"/>
      </rPr>
      <t>Encargos Sociais</t>
    </r>
    <r>
      <rPr>
        <sz val="10"/>
        <rFont val="Calibri"/>
        <family val="2"/>
        <scheme val="minor"/>
      </rPr>
      <t>: Corresponde ao SUBMÓDULO 1 da guia Encargos Sociais (F23)</t>
    </r>
  </si>
  <si>
    <r>
      <t>Vale Alimentação Suplementar</t>
    </r>
    <r>
      <rPr>
        <sz val="10"/>
        <rFont val="Calibri"/>
        <family val="2"/>
        <scheme val="minor"/>
      </rPr>
      <t>: Valor diário após desconto, conforme proposta na guia POSTOS.</t>
    </r>
  </si>
  <si>
    <r>
      <rPr>
        <b/>
        <sz val="10"/>
        <rFont val="Calibri"/>
        <family val="2"/>
        <scheme val="minor"/>
      </rPr>
      <t>CITL</t>
    </r>
    <r>
      <rPr>
        <sz val="10"/>
        <rFont val="Calibri"/>
        <family val="2"/>
        <scheme val="minor"/>
      </rPr>
      <t>: Conforme cálculo na guia CITL.</t>
    </r>
  </si>
  <si>
    <r>
      <t xml:space="preserve">CITL - Custos Indiretos, Tributos e Lucros
</t>
    </r>
    <r>
      <rPr>
        <sz val="10"/>
        <color rgb="FF000000"/>
        <rFont val="Calibri"/>
        <family val="2"/>
        <scheme val="minor"/>
      </rPr>
      <t>(Vide guia)</t>
    </r>
  </si>
  <si>
    <r>
      <t xml:space="preserve">CILT: </t>
    </r>
    <r>
      <rPr>
        <sz val="10"/>
        <rFont val="Calibri"/>
        <family val="2"/>
        <scheme val="minor"/>
      </rPr>
      <t>Preencher guia CITL (Custos Indiretos, Tributos e Lucros).</t>
    </r>
  </si>
  <si>
    <t>Lotação</t>
  </si>
  <si>
    <t>VALE ALIMENTAÇÃO SUPLEMENTAR - VAS*</t>
  </si>
  <si>
    <r>
      <t xml:space="preserve">POR DIA 
</t>
    </r>
    <r>
      <rPr>
        <sz val="9"/>
        <rFont val="Calibri"/>
        <family val="2"/>
        <scheme val="minor"/>
      </rPr>
      <t>(Valor mensal / 21)</t>
    </r>
  </si>
  <si>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</si>
  <si>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</si>
  <si>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</si>
  <si>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</si>
  <si>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</si>
  <si>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</si>
  <si>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</si>
  <si>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</si>
  <si>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r>
      <rPr>
        <b/>
        <sz val="10"/>
        <rFont val="Calibri"/>
        <family val="2"/>
        <scheme val="minor"/>
      </rPr>
      <t>Descanso Semanal Remunerado</t>
    </r>
    <r>
      <rPr>
        <sz val="10"/>
        <rFont val="Calibri"/>
        <family val="2"/>
        <scheme val="minor"/>
      </rPr>
      <t xml:space="preserve">: Incluído o DSR de 20%* sobre o valor da hora suplementar. 
</t>
    </r>
    <r>
      <rPr>
        <i/>
        <sz val="10"/>
        <color theme="5" tint="-0.499984740745262"/>
        <rFont val="Calibri"/>
        <family val="2"/>
        <scheme val="minor"/>
      </rPr>
      <t>*Percentual obtido considerando-se a média de 25 dias úteis e 5 domingos/ feriados por mês.</t>
    </r>
  </si>
  <si>
    <t>Carga Horária Mensal (Divisor)</t>
  </si>
  <si>
    <t>Posto de Trabalho</t>
  </si>
  <si>
    <t>Resumo da Ata de Registro de Preços:</t>
  </si>
  <si>
    <r>
      <t>Valor do Posto Unitário Mensal</t>
    </r>
    <r>
      <rPr>
        <sz val="10"/>
        <color rgb="FF000000"/>
        <rFont val="Calibri"/>
        <family val="2"/>
        <scheme val="minor"/>
      </rPr>
      <t xml:space="preserve"> = Montante A + Montante B + CITL</t>
    </r>
  </si>
  <si>
    <t>Percentual poderá ser reduzido na prorrogação, na hipótese de o gestor do contrato entender desnecessária a reposição do profissional em curtos períodos de ausência por doença.</t>
  </si>
  <si>
    <t>Subtotal:</t>
  </si>
  <si>
    <t>SUBMÓDULO 4 - Custo de Reposição do Profissional Ausente - 4.1. Reposição de Férias</t>
  </si>
  <si>
    <r>
      <t xml:space="preserve">VALOR UNITÁRIO MENSAL
</t>
    </r>
    <r>
      <rPr>
        <sz val="10"/>
        <color rgb="FF000000"/>
        <rFont val="Calibri"/>
        <family val="2"/>
        <scheme val="minor"/>
      </rPr>
      <t>A + B + CITL)</t>
    </r>
  </si>
  <si>
    <r>
      <t xml:space="preserve">Orientação de preenchimento: </t>
    </r>
    <r>
      <rPr>
        <sz val="10"/>
        <color theme="1"/>
        <rFont val="Calibri"/>
        <family val="2"/>
        <scheme val="minor"/>
      </rPr>
      <t xml:space="preserve">A licitante deverá preencher as células marcadas na cor verde. É proibido alterar as fórmulas e informações das demais células. </t>
    </r>
  </si>
  <si>
    <r>
      <t xml:space="preserve">Data da proposta: </t>
    </r>
    <r>
      <rPr>
        <sz val="10"/>
        <color theme="1"/>
        <rFont val="Calibri"/>
        <family val="2"/>
        <scheme val="minor"/>
      </rPr>
      <t>via de regra, é a data da abertura do pregão eletrônico constante no edital.</t>
    </r>
  </si>
  <si>
    <t>CBO de Referência</t>
  </si>
  <si>
    <t>Administrador em Segurança da Informação Júnior</t>
  </si>
  <si>
    <t>Administrador em Segurança da Informação Pleno</t>
  </si>
  <si>
    <t>2123-20</t>
  </si>
  <si>
    <t>ASEG-01</t>
  </si>
  <si>
    <t>ASEG-02</t>
  </si>
  <si>
    <t>4%
ARRED((0,08*0,4*(1+(5/56)+(5/56)+((1/3)*(5/56)))*100);0)</t>
  </si>
  <si>
    <t>Prazo da ARP</t>
  </si>
  <si>
    <t>meses</t>
  </si>
  <si>
    <t>Prorrogável</t>
  </si>
  <si>
    <t>Esta parcela refere-se as faltas legais previstas no art 473 CLT, em que a  contratada deve providenciar sua substituição.</t>
  </si>
  <si>
    <t>Custeado Integralmente pela Previdência. Tem reflexos em férias, 13º salário e diferença salarial entre o teto da previdência e o recebido.
Art. 7º inc. XVIII, CF, Lei 8.213/91, art. 72 e Lei 11770/2008. Lei n. 13.527/2016. Art. 86 da IN RFB
971/2009.</t>
  </si>
  <si>
    <t>VALE ALIMENTAÇÃO</t>
  </si>
  <si>
    <t>VALE TRANSPORTE</t>
  </si>
  <si>
    <t>Cód. Portaria SGD/MGI 1070/2023</t>
  </si>
  <si>
    <t>Descrição</t>
  </si>
  <si>
    <t>DESCRIÇÃO</t>
  </si>
  <si>
    <r>
      <t xml:space="preserve">PIS (T) </t>
    </r>
    <r>
      <rPr>
        <sz val="10"/>
        <color rgb="FFFF0000"/>
        <rFont val="Calibri"/>
        <family val="2"/>
        <scheme val="minor"/>
      </rPr>
      <t>**</t>
    </r>
  </si>
  <si>
    <r>
      <t xml:space="preserve">COFINS (T) </t>
    </r>
    <r>
      <rPr>
        <sz val="10"/>
        <color rgb="FFFF0000"/>
        <rFont val="Calibri"/>
        <family val="2"/>
        <scheme val="minor"/>
      </rPr>
      <t>**</t>
    </r>
  </si>
  <si>
    <t>TOTAL:</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</si>
  <si>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</si>
  <si>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</si>
  <si>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</si>
  <si>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Preenchimento apenas para empresas optantes pelos regime de LUCRO REAL:</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</si>
  <si>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</si>
  <si>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</si>
  <si>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</si>
  <si>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</si>
  <si>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</si>
  <si>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</si>
  <si>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</si>
  <si>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</si>
  <si>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</si>
  <si>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</si>
  <si>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</si>
  <si>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t>HORA SUPLEMENTAR
Pagamento por ocorrência (Fato Gerador)</t>
  </si>
  <si>
    <t>CITL</t>
  </si>
  <si>
    <t>PARA PREENCHIMENTO DURANTE A EXECUÇÃO CONTRATUAL:
Para o cálculo do VTS devido ao ocupante do posto, preencha:
- a quantidade diária de passagens por ele utilizada; e
- a quantidade de dias SDF's (Sábado, Domingo ou Feriado) por ele laborados em regime de Jornada Suplementar no mês de referência para o cálculo.</t>
  </si>
  <si>
    <t>HORA SUPLEMENTAR 75%*</t>
  </si>
  <si>
    <t>* Devidos por dia e somente nos casos de labor em Sábado, Domingo ou Feriado no regime de hora extra.</t>
  </si>
  <si>
    <r>
      <t>Vale Transporte Suplementar</t>
    </r>
    <r>
      <rPr>
        <sz val="10"/>
        <rFont val="Calibri"/>
        <family val="2"/>
        <scheme val="minor"/>
      </rPr>
      <t xml:space="preserve">: Valor de 1 dia: </t>
    </r>
    <r>
      <rPr>
        <b/>
        <sz val="10"/>
        <color theme="9" tint="-0.249977111117893"/>
        <rFont val="Calibri"/>
        <family val="2"/>
        <scheme val="minor"/>
      </rPr>
      <t>[</t>
    </r>
    <r>
      <rPr>
        <sz val="10"/>
        <rFont val="Calibri"/>
        <family val="2"/>
        <scheme val="minor"/>
      </rPr>
      <t xml:space="preserve"> </t>
    </r>
    <r>
      <rPr>
        <sz val="10"/>
        <color theme="8" tint="-0.249977111117893"/>
        <rFont val="Calibri"/>
        <family val="2"/>
        <scheme val="minor"/>
      </rPr>
      <t xml:space="preserve">( Valor Diário (VT X 2) X (21 dias + </t>
    </r>
    <r>
      <rPr>
        <sz val="10"/>
        <rFont val="Calibri"/>
        <family val="2"/>
        <scheme val="minor"/>
      </rPr>
      <t>Dias SDF trabalhados no mês</t>
    </r>
    <r>
      <rPr>
        <sz val="10"/>
        <color theme="8" tint="-0.249977111117893"/>
        <rFont val="Calibri"/>
        <family val="2"/>
        <scheme val="minor"/>
      </rPr>
      <t xml:space="preserve"> ) )</t>
    </r>
    <r>
      <rPr>
        <sz val="10"/>
        <rFont val="Calibri"/>
        <family val="2"/>
        <scheme val="minor"/>
      </rPr>
      <t xml:space="preserve"> </t>
    </r>
    <r>
      <rPr>
        <sz val="10"/>
        <color theme="6" tint="-0.499984740745262"/>
        <rFont val="Calibri"/>
        <family val="2"/>
        <scheme val="minor"/>
      </rPr>
      <t>- (Valor Mensal do benefício)</t>
    </r>
    <r>
      <rPr>
        <sz val="10"/>
        <rFont val="Calibri"/>
        <family val="2"/>
        <scheme val="minor"/>
      </rPr>
      <t xml:space="preserve"> </t>
    </r>
    <r>
      <rPr>
        <sz val="10"/>
        <color theme="9" tint="-0.249977111117893"/>
        <rFont val="Calibri"/>
        <family val="2"/>
        <scheme val="minor"/>
      </rPr>
      <t>]</t>
    </r>
    <r>
      <rPr>
        <sz val="10"/>
        <rFont val="Calibri"/>
        <family val="2"/>
        <scheme val="minor"/>
      </rPr>
      <t xml:space="preserve"> / Dias SDF trabalhados no mês</t>
    </r>
  </si>
  <si>
    <t>REGISTRO DE PREÇOS - Serviços de TIC: Nível 3</t>
  </si>
  <si>
    <r>
      <rPr>
        <b/>
        <sz val="10"/>
        <rFont val="Calibri"/>
        <family val="2"/>
        <scheme val="minor"/>
      </rPr>
      <t>Horas extra</t>
    </r>
    <r>
      <rPr>
        <sz val="10"/>
        <rFont val="Calibri"/>
        <family val="2"/>
        <scheme val="minor"/>
      </rPr>
      <t>s com caráter eventual, sem habitualidade.</t>
    </r>
  </si>
  <si>
    <t>Curitiba/PR</t>
  </si>
  <si>
    <t>Salário</t>
  </si>
  <si>
    <t>Instrumento Coletivo de Trabalho</t>
  </si>
  <si>
    <r>
      <t>Vale Transporte:</t>
    </r>
    <r>
      <rPr>
        <sz val="10"/>
        <color theme="1"/>
        <rFont val="Calibri"/>
        <family val="2"/>
        <scheme val="minor"/>
      </rPr>
      <t xml:space="preserve"> { [ V.T. X ( Quant. Diária  X 21 ) ] - 6% da Remuneração }. Obs.: Valor mínimo: 0 (zero).</t>
    </r>
  </si>
  <si>
    <t>20% sobre a remuneração.</t>
  </si>
  <si>
    <t>1,5% sobre a remuneração.</t>
  </si>
  <si>
    <t>0,2% sobre a remuneração.</t>
  </si>
  <si>
    <t>1% sobre a remuneração</t>
  </si>
  <si>
    <t>2,5% sobre a remuneração.</t>
  </si>
  <si>
    <t>0,6% sobre a remuneração.</t>
  </si>
  <si>
    <t>0,08 = Alíquota do FGTS (8%)
0,4 = Multa do FGTS indenizado (40%)
5/56 = 13º Salário
5/56 = Férias
1/3*5/56 = Adicional de férias</t>
  </si>
  <si>
    <r>
      <t xml:space="preserve">Salário: </t>
    </r>
    <r>
      <rPr>
        <sz val="10"/>
        <rFont val="Calibri"/>
        <family val="2"/>
        <scheme val="minor"/>
      </rPr>
      <t>Piso salarial fixado no Termo de Referência da contratação:
 - Com base na Portaria SGD/MGI n. 1.070/2023, exceto os subitens de postos de serviços:
    1.2 - Técnico de Manutenção de Equipamentos de Informática Sênior (CBO 3132-20): Piso salarial fixado com base na CCT 2023/2025 FETTINF/SITEPD n. PR0001905/2023 (alterada pelo TA 2880/2023), utilizada para balizar a estimativa de preços do TRE-PR, uma vez que o valor do piso praticado na CCT (R$ 2.657,55 P/ 40h) é maior do que o valor do piso praticado na P SGD/MGI 1070/23 (R$ 2.328,98 p/ 40h).
    2.3 - Cientista de Dados (CBO 2031-05): Piso salarial fixado com base em pesquisa de mercado;
    4.1 - Gerente de Projetos de TI (CBO 1425-20): Piso salarial fixado com base na Portaria SGD/MGI n. 750/2023;</t>
    </r>
  </si>
  <si>
    <r>
      <t xml:space="preserve">Encargos Sociais: </t>
    </r>
    <r>
      <rPr>
        <sz val="10"/>
        <rFont val="Calibri"/>
        <family val="2"/>
        <scheme val="minor"/>
      </rPr>
      <t>Preencher guia Encargos e Provisões.</t>
    </r>
  </si>
  <si>
    <t>24238/2022</t>
  </si>
  <si>
    <r>
      <t xml:space="preserve">* Auxílio Creche: </t>
    </r>
    <r>
      <rPr>
        <sz val="10"/>
        <color theme="1"/>
        <rFont val="Calibri"/>
        <family val="2"/>
        <scheme val="minor"/>
      </rPr>
      <t>TA 2880/2023, 4ª; 
   Base de cálculo: Salário Mínimo Regional - Faixa 4: R$ 2.134,88 (Decreto PR n. 4770, com efeitos a partir de 1º/1/2024). 
   Valor mensal: 15% até 24 meses e 10% até 71 meses, cuja média corresponde a 11,6901% ao mês.</t>
    </r>
    <r>
      <rPr>
        <b/>
        <sz val="10"/>
        <color theme="1"/>
        <rFont val="Calibri"/>
        <family val="2"/>
        <scheme val="minor"/>
      </rPr>
      <t xml:space="preserve">
  </t>
    </r>
    <r>
      <rPr>
        <sz val="10"/>
        <color theme="1"/>
        <rFont val="Calibri"/>
        <family val="2"/>
        <scheme val="minor"/>
      </rPr>
      <t>Incidência: probabilidade de maternidade considerada: 0,0197 * 6 anos (71 meses)</t>
    </r>
  </si>
  <si>
    <r>
      <t>Dias úteis trabalhados = média de 21 dias:</t>
    </r>
    <r>
      <rPr>
        <sz val="10"/>
        <color theme="1"/>
        <rFont val="Calibri"/>
        <family val="2"/>
        <scheme val="minor"/>
      </rPr>
      <t xml:space="preserve"> [</t>
    </r>
    <r>
      <rPr>
        <sz val="10"/>
        <color rgb="FF31859B"/>
        <rFont val="Calibri"/>
        <family val="2"/>
        <scheme val="minor"/>
      </rPr>
      <t xml:space="preserve"> ( 365 / 7 ) X 5 - 9 ] / 12 = 20,98 </t>
    </r>
    <r>
      <rPr>
        <sz val="10"/>
        <color theme="1"/>
        <rFont val="Calibri"/>
        <family val="2"/>
        <scheme val="minor"/>
      </rPr>
      <t>(Acórdão TCU nº 1904/07 Plenário), exceto em relação ao valor mensal do Vale Alimentação dos cargos que vierem a ser regidos pela CCT utilizada como referência, cujo cálculo, por força da convenção utilizada na estimativa, considerou 22 dias por mês.</t>
    </r>
  </si>
  <si>
    <r>
      <t>Seguro de Vida:</t>
    </r>
    <r>
      <rPr>
        <sz val="10"/>
        <color theme="1"/>
        <rFont val="Calibri"/>
        <family val="2"/>
        <scheme val="minor"/>
      </rPr>
      <t xml:space="preserve"> CCT 2023, 19ª.</t>
    </r>
  </si>
  <si>
    <r>
      <t>Auxílio Alimentação:</t>
    </r>
    <r>
      <rPr>
        <sz val="10"/>
        <rFont val="Calibri"/>
        <family val="2"/>
        <scheme val="minor"/>
      </rPr>
      <t xml:space="preserve"> CCT 2023, 14ª (22 dias por mês, incluindo férias).
   CCT, 2023, 14ª, §1º - Facultam-se às Empresas os benefícios da Lei do PAT - Lei n. 6.321, de 14 de abril de 1976, regulamentada pelo Decreto n. 5, de 14 de janeiro de 1991, desde que respeitadas sempre, as condições mais vantajosas aos trabalhadores, respeitando o valor mínimo facial.
   O Decreto n. n. 9.580/18, que regulamenta, entre outros, a administração do Programa de Alimentação do Trabalhador – PAT, estabelece em seu art. 645, §2º, que </t>
    </r>
    <r>
      <rPr>
        <b/>
        <sz val="10"/>
        <rFont val="Calibri"/>
        <family val="2"/>
        <scheme val="minor"/>
      </rPr>
      <t>“A participação do trabalhador fica limitada a vinte por cento do custo direto da refeição”</t>
    </r>
    <r>
      <rPr>
        <sz val="10"/>
        <rFont val="Calibri"/>
        <family val="2"/>
        <scheme val="minor"/>
      </rPr>
      <t xml:space="preserve">. </t>
    </r>
  </si>
  <si>
    <t>VALOR  DA HORA SUPLEMENTAR  75%</t>
  </si>
  <si>
    <t>HORA SALÁRIO COM 100% DE ACRÉSCIMO</t>
  </si>
  <si>
    <t>HORA SALÁRIO COM 75% DE ACRÉSCIMO</t>
  </si>
  <si>
    <t>HORA SALÁRIO COM 50% DE ACRÉSCIMO</t>
  </si>
  <si>
    <t>HORA SALÁRIO NOTURNO COM 100% DE ACRÉSCIMO</t>
  </si>
  <si>
    <t>VALOR  DA HORA SUPLEMENTAR NOTURNA 75%</t>
  </si>
  <si>
    <r>
      <t xml:space="preserve">* Adicional Noturno de </t>
    </r>
    <r>
      <rPr>
        <b/>
        <sz val="10"/>
        <color theme="4" tint="-0.499984740745262"/>
        <rFont val="Calibri"/>
        <family val="2"/>
        <scheme val="minor"/>
      </rPr>
      <t>30%</t>
    </r>
    <r>
      <rPr>
        <sz val="10"/>
        <color theme="4" tint="-0.499984740745262"/>
        <rFont val="Calibri"/>
        <family val="2"/>
        <scheme val="minor"/>
      </rPr>
      <t xml:space="preserve">, considerando para efeito a hora realizada de </t>
    </r>
    <r>
      <rPr>
        <b/>
        <sz val="10"/>
        <color theme="4" tint="-0.499984740745262"/>
        <rFont val="Calibri"/>
        <family val="2"/>
        <scheme val="minor"/>
      </rPr>
      <t>22:00 às 6:00</t>
    </r>
    <r>
      <rPr>
        <sz val="10"/>
        <color theme="4" tint="-0.499984740745262"/>
        <rFont val="Calibri"/>
        <family val="2"/>
        <scheme val="minor"/>
      </rPr>
      <t>,  por força da Cláusula 10ª CCT utilizada como referência para a estimativa (MTE n. 1905/2023).</t>
    </r>
  </si>
  <si>
    <r>
      <t xml:space="preserve">* Adicional de Hora Extra de </t>
    </r>
    <r>
      <rPr>
        <b/>
        <sz val="10"/>
        <color theme="4" tint="-0.499984740745262"/>
        <rFont val="Calibri"/>
        <family val="2"/>
        <scheme val="minor"/>
      </rPr>
      <t>75%</t>
    </r>
    <r>
      <rPr>
        <sz val="10"/>
        <color theme="4" tint="-0.499984740745262"/>
        <rFont val="Calibri"/>
        <family val="2"/>
        <scheme val="minor"/>
      </rPr>
      <t xml:space="preserve"> por força da Cláusula 10ª CCT utilizada como referência para a estimativa (MTE n. 1905/2023).</t>
    </r>
  </si>
  <si>
    <r>
      <t xml:space="preserve">* Adicional de </t>
    </r>
    <r>
      <rPr>
        <b/>
        <sz val="10"/>
        <color theme="6" tint="-0.499984740745262"/>
        <rFont val="Calibri"/>
        <family val="2"/>
        <scheme val="minor"/>
      </rPr>
      <t>75%</t>
    </r>
    <r>
      <rPr>
        <sz val="10"/>
        <color theme="6" tint="-0.499984740745262"/>
        <rFont val="Calibri"/>
        <family val="2"/>
        <scheme val="minor"/>
      </rPr>
      <t xml:space="preserve"> por força da Cláusula 10ª CCT utilizada como referência para a estimativa (MTE n. 1905/2023).</t>
    </r>
  </si>
  <si>
    <t>HORA SUPLEMENTAR NOTURNA 75% com ADICIONAL NOTURNO DE 30%</t>
  </si>
  <si>
    <t>HORA SUPLEMENTAR NOTURNA 100% com ADICIONAL NOTURNO DE 30%</t>
  </si>
  <si>
    <r>
      <rPr>
        <b/>
        <sz val="10"/>
        <rFont val="Calibri"/>
        <family val="2"/>
        <scheme val="minor"/>
      </rPr>
      <t>Adicional de Hora Extra:</t>
    </r>
    <r>
      <rPr>
        <sz val="10"/>
        <rFont val="Calibri"/>
        <family val="2"/>
        <scheme val="minor"/>
      </rPr>
      <t xml:space="preserve"> 50% em dias úteis e sábados e 100% em domingos e feriados;
   </t>
    </r>
    <r>
      <rPr>
        <b/>
        <sz val="10"/>
        <rFont val="Calibri"/>
        <family val="2"/>
        <scheme val="minor"/>
      </rPr>
      <t>Benefício CCT utilizada como estimativa (MTE n. 1905/2023):</t>
    </r>
    <r>
      <rPr>
        <sz val="10"/>
        <rFont val="Calibri"/>
        <family val="2"/>
        <scheme val="minor"/>
      </rPr>
      <t xml:space="preserve"> 75% em dias úteis e sábados, por força da Cláusula 10ª.</t>
    </r>
  </si>
  <si>
    <t>HORA SALÁRIO NOTURNA COM 50% DE ACRÉSCIMO</t>
  </si>
  <si>
    <t>HORA SALÁRIO NOTURNA COM 75% DE ACRÉSCIMO</t>
  </si>
  <si>
    <t>HORA SALÁRIO NOTURNA COM 100% DE ACRÉSCIMO</t>
  </si>
  <si>
    <r>
      <rPr>
        <b/>
        <sz val="10"/>
        <rFont val="Calibri"/>
        <family val="2"/>
        <scheme val="minor"/>
      </rPr>
      <t>Adicional Noturno</t>
    </r>
    <r>
      <rPr>
        <sz val="10"/>
        <rFont val="Calibri"/>
        <family val="2"/>
        <scheme val="minor"/>
      </rPr>
      <t>: 20% sobre a hora noturna - reduzida: 52,5 min. - das 22h às 5h</t>
    </r>
    <r>
      <rPr>
        <sz val="10"/>
        <color theme="5" tint="-0.499984740745262"/>
        <rFont val="Calibri"/>
        <family val="2"/>
        <scheme val="minor"/>
      </rPr>
      <t xml:space="preserve"> </t>
    </r>
    <r>
      <rPr>
        <sz val="10"/>
        <color theme="3" tint="0.39997558519241921"/>
        <rFont val="Calibri"/>
        <family val="2"/>
        <scheme val="minor"/>
      </rPr>
      <t>(</t>
    </r>
    <r>
      <rPr>
        <sz val="10"/>
        <color rgb="FFFF0000"/>
        <rFont val="Calibri"/>
        <family val="2"/>
        <scheme val="minor"/>
      </rPr>
      <t>(</t>
    </r>
    <r>
      <rPr>
        <sz val="10"/>
        <color rgb="FF00B050"/>
        <rFont val="Calibri"/>
        <family val="2"/>
        <scheme val="minor"/>
      </rPr>
      <t>(</t>
    </r>
    <r>
      <rPr>
        <sz val="10"/>
        <color theme="5" tint="-0.499984740745262"/>
        <rFont val="Calibri"/>
        <family val="2"/>
        <scheme val="minor"/>
      </rPr>
      <t>Remun. / (Carga Horária Semanal * 5)</t>
    </r>
    <r>
      <rPr>
        <sz val="10"/>
        <color rgb="FF00B050"/>
        <rFont val="Calibri"/>
        <family val="2"/>
        <scheme val="minor"/>
      </rPr>
      <t xml:space="preserve">) </t>
    </r>
    <r>
      <rPr>
        <sz val="10"/>
        <color theme="5" tint="-0.499984740745262"/>
        <rFont val="Calibri"/>
        <family val="2"/>
        <scheme val="minor"/>
      </rPr>
      <t>* Adicional Hora Reduzida - 1,1428571</t>
    </r>
    <r>
      <rPr>
        <sz val="10"/>
        <color rgb="FFFF0000"/>
        <rFont val="Calibri"/>
        <family val="2"/>
        <scheme val="minor"/>
      </rPr>
      <t xml:space="preserve">) </t>
    </r>
    <r>
      <rPr>
        <sz val="10"/>
        <color theme="5" tint="-0.499984740745262"/>
        <rFont val="Calibri"/>
        <family val="2"/>
        <scheme val="minor"/>
      </rPr>
      <t>* 20% de AdNt</t>
    </r>
    <r>
      <rPr>
        <sz val="10"/>
        <color theme="3" tint="0.39997558519241921"/>
        <rFont val="Calibri"/>
        <family val="2"/>
        <scheme val="minor"/>
      </rPr>
      <t xml:space="preserve">) </t>
    </r>
    <r>
      <rPr>
        <sz val="10"/>
        <color theme="5" tint="-0.499984740745262"/>
        <rFont val="Calibri"/>
        <family val="2"/>
        <scheme val="minor"/>
      </rPr>
      <t xml:space="preserve">* Acrésc. 50% ou 100%]
    </t>
    </r>
    <r>
      <rPr>
        <b/>
        <sz val="10"/>
        <rFont val="Calibri"/>
        <family val="2"/>
        <scheme val="minor"/>
      </rPr>
      <t>Benefício CCT utilizada como estimativa (MTE n. 1905/2023):</t>
    </r>
    <r>
      <rPr>
        <sz val="10"/>
        <rFont val="Calibri"/>
        <family val="2"/>
        <scheme val="minor"/>
      </rPr>
      <t xml:space="preserve"> 30%, sendo considerada hora noturna até 6h por força da Cláusula 11ª.</t>
    </r>
  </si>
  <si>
    <t>Encargos Sociais</t>
  </si>
  <si>
    <t>0,28%
ARRED((1/30)/12*100;2)</t>
  </si>
  <si>
    <t xml:space="preserve">0,07%
[(0,1111 x 0,02 x 0,333) x 100%] = [0,0007 x 100]
11,11% = 0,1111 (custo sobre os salários das férias integrais da gestante) - [(1+1/3)/12*100%];
0,02 = dado estatístico de que 2% de empregadas se afastam por licença maternidade;
0,3333 = 4 meses ao ano = 4/12 = período em um ano que se referem às férias proporcionais ora calculadas;
100% = Remuneração.
O valor poderá ser alterado pelo licitante, considerando estimativa própria. </t>
  </si>
  <si>
    <r>
      <t xml:space="preserve">0,03%
[ ( (20 / 30) / 12 ) X 0,015 X 100 = 0,08% ] * 18  +  </t>
    </r>
    <r>
      <rPr>
        <sz val="8"/>
        <color rgb="FF000000"/>
        <rFont val="Calibri"/>
        <family val="2"/>
        <scheme val="minor"/>
      </rPr>
      <t xml:space="preserve">
[ ( (5 / 30) / 12 ) X 0,015 X 100 = 0,08% ] * 82</t>
    </r>
  </si>
  <si>
    <t>1,38%
ARRED((4,96/30)/12*100;2)</t>
  </si>
  <si>
    <t>0,03%
ARRED((((15/30)/12)*0,0078)*100;2)</t>
  </si>
  <si>
    <t>8,33%
ARRED( (1/12) X 100;2)</t>
  </si>
  <si>
    <t>TELEFONE e EMAIL:</t>
  </si>
  <si>
    <t>DADOS BANCÁRIOS (Banco, Agência e Conta Corrente):</t>
  </si>
  <si>
    <t>NOME e CPF do REPRESENTANTE LEGAL (que assinará o contrato):</t>
  </si>
  <si>
    <t>ENDEREÇO COMPLETO com CEP:</t>
  </si>
  <si>
    <t>Preencher Benefício Anual</t>
  </si>
  <si>
    <t>Salário base:</t>
  </si>
  <si>
    <t>Preencher Benefício(s) Mensal(is)</t>
  </si>
  <si>
    <t>AUXÍLIO CRECHE (se houver)</t>
  </si>
  <si>
    <r>
      <t xml:space="preserve">1,94%
ARRED ( ( 7 / 30 / 12 ) * 100 ; 2)
</t>
    </r>
    <r>
      <rPr>
        <b/>
        <sz val="8"/>
        <rFont val="Calibri"/>
        <family val="2"/>
        <scheme val="minor"/>
      </rPr>
      <t>Obs.: Após 12 (doze) meses de vigência contatual, o percentual poderá ser reduzido para 0,194 na Repactuação, uma vez que a provisão já terá sido amortizada.</t>
    </r>
  </si>
  <si>
    <r>
      <t xml:space="preserve">0,42%
ARRED ( ( 1 / 12 * 5% ) * 100 ; 2 )
</t>
    </r>
    <r>
      <rPr>
        <b/>
        <sz val="8"/>
        <rFont val="Calibri"/>
        <family val="2"/>
        <scheme val="minor"/>
      </rPr>
      <t>Obs.: Após 12 (doze) meses de vigência contatual, o percentual poderá ser zerado na Repacutação, uma vez que a provisão já terá sido completamente quitada.</t>
    </r>
  </si>
  <si>
    <t>LOTE 3</t>
  </si>
  <si>
    <t>LOTE 3 - Segurança da Informação</t>
  </si>
  <si>
    <r>
      <t xml:space="preserve">PLANILHA DE FORMAÇÃO DE CUSTOS E PREÇOS - </t>
    </r>
    <r>
      <rPr>
        <b/>
        <sz val="14"/>
        <color rgb="FFC00000"/>
        <rFont val="Calibri"/>
        <family val="2"/>
        <scheme val="minor"/>
      </rPr>
      <t>Proposta Detalhada - LOTE 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</si>
</sst>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R$&quot;\ * #,##0.00_-;\-&quot;R$&quot;\ * #,##0.00_-;_-&quot;R$&quot;\ * &quot;-&quot;??_-;_-@_-"/>
    <numFmt numFmtId="164" formatCode="_(&quot;R$&quot;* #,##0.00_);_(&quot;R$&quot;* \(#,##0.00\);_(&quot;R$&quot;* &quot;-&quot;??_);_(@_)"/>
    <numFmt numFmtId="165" formatCode="0.00;[Red]0.00"/>
    <numFmt numFmtId="166" formatCode="&quot;R$&quot;\ #,##0.00"/>
    <numFmt numFmtId="167" formatCode="#,##0_ ;[Red]\-#,##0\ "/>
    <numFmt numFmtId="168" formatCode="0.0000"/>
    <numFmt numFmtId="169" formatCode="0.0000%"/>
    <numFmt numFmtId="170" formatCode="_-[$R$-416]\ * #,##0.00_-;\-[$R$-416]\ * #,##0.00_-;_-[$R$-416]\ * &quot;-&quot;??_-;_-@_-"/>
    <numFmt numFmtId="171" formatCode="0.0000;[Red]0.0000"/>
    <numFmt numFmtId="172" formatCode="#,##0.0000"/>
    <numFmt numFmtId="173" formatCode="dd/mm/yy;@"/>
  </numFmts>
  <fonts count="8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theme="1"/>
      <name val="Garamond"/>
      <family val="1"/>
    </font>
    <font>
      <b/>
      <sz val="13"/>
      <color theme="3"/>
      <name val="Calibri"/>
      <family val="2"/>
      <scheme val="minor"/>
    </font>
    <font>
      <b/>
      <sz val="11"/>
      <color theme="3"/>
      <name val="Calibri"/>
      <family val="2"/>
      <scheme val="minor"/>
    </font>
    <font>
      <b/>
      <sz val="12"/>
      <color theme="1"/>
      <name val="Calibri"/>
      <family val="2"/>
      <scheme val="minor"/>
    </font>
    <font>
      <sz val="10"/>
      <color theme="1"/>
      <name val="Calibri"/>
      <family val="2"/>
      <scheme val="minor"/>
    </font>
    <font>
      <b/>
      <sz val="12"/>
      <name val="Calibri"/>
      <family val="2"/>
      <scheme val="minor"/>
    </font>
    <font>
      <sz val="10"/>
      <name val="Calibri"/>
      <family val="2"/>
      <scheme val="minor"/>
    </font>
    <font>
      <b/>
      <sz val="10"/>
      <name val="Calibri"/>
      <family val="2"/>
      <scheme val="minor"/>
    </font>
    <font>
      <b/>
      <sz val="10"/>
      <color rgb="FF44546A"/>
      <name val="Calibri"/>
      <family val="2"/>
      <scheme val="minor"/>
    </font>
    <font>
      <b/>
      <sz val="9"/>
      <color rgb="FF808080"/>
      <name val="Calibri"/>
      <family val="2"/>
      <scheme val="minor"/>
    </font>
    <font>
      <b/>
      <sz val="10"/>
      <color rgb="FF808080"/>
      <name val="Calibri"/>
      <family val="2"/>
      <scheme val="minor"/>
    </font>
    <font>
      <sz val="8"/>
      <name val="Calibri"/>
      <family val="2"/>
      <scheme val="minor"/>
    </font>
    <font>
      <b/>
      <sz val="13"/>
      <color rgb="FF44546A"/>
      <name val="Calibri"/>
      <family val="2"/>
      <scheme val="minor"/>
    </font>
    <font>
      <sz val="10"/>
      <color rgb="FF000000"/>
      <name val="Calibri"/>
      <family val="2"/>
      <scheme val="minor"/>
    </font>
    <font>
      <sz val="8"/>
      <color rgb="FF000000"/>
      <name val="Calibri"/>
      <family val="2"/>
      <scheme val="minor"/>
    </font>
    <font>
      <b/>
      <sz val="8"/>
      <color rgb="FF000000"/>
      <name val="Calibri"/>
      <family val="2"/>
      <scheme val="minor"/>
    </font>
    <font>
      <b/>
      <sz val="9"/>
      <name val="Calibri"/>
      <family val="2"/>
      <scheme val="minor"/>
    </font>
    <font>
      <b/>
      <sz val="10"/>
      <color rgb="FF000000"/>
      <name val="Calibri"/>
      <family val="2"/>
      <scheme val="minor"/>
    </font>
    <font>
      <b/>
      <sz val="8"/>
      <name val="Calibri"/>
      <family val="2"/>
      <scheme val="minor"/>
    </font>
    <font>
      <b/>
      <sz val="9"/>
      <color rgb="FF833C0C"/>
      <name val="Calibri"/>
      <family val="2"/>
      <scheme val="minor"/>
    </font>
    <font>
      <b/>
      <sz val="10"/>
      <color rgb="FFC65911"/>
      <name val="Calibri"/>
      <family val="2"/>
      <scheme val="minor"/>
    </font>
    <font>
      <sz val="11"/>
      <color rgb="FF000000"/>
      <name val="Calibri"/>
      <family val="2"/>
      <scheme val="minor"/>
    </font>
    <font>
      <b/>
      <sz val="9"/>
      <color rgb="FF000000"/>
      <name val="Calibri"/>
      <family val="2"/>
      <scheme val="minor"/>
    </font>
    <font>
      <sz val="9"/>
      <name val="Calibri"/>
      <family val="2"/>
      <scheme val="minor"/>
    </font>
    <font>
      <b/>
      <sz val="10"/>
      <color theme="1"/>
      <name val="Calibri"/>
      <family val="2"/>
      <scheme val="minor"/>
    </font>
    <font>
      <sz val="9"/>
      <color theme="1"/>
      <name val="Calibri"/>
      <family val="2"/>
      <scheme val="minor"/>
    </font>
    <font>
      <sz val="9"/>
      <color rgb="FFFF0000"/>
      <name val="Calibri"/>
      <family val="2"/>
      <scheme val="minor"/>
    </font>
    <font>
      <b/>
      <sz val="12"/>
      <color theme="6" tint="-0.499984740745262"/>
      <name val="Calibri"/>
      <family val="2"/>
      <scheme val="minor"/>
    </font>
    <font>
      <sz val="8"/>
      <color theme="1"/>
      <name val="Calibri"/>
      <family val="2"/>
      <scheme val="minor"/>
    </font>
    <font>
      <b/>
      <sz val="11"/>
      <color theme="1"/>
      <name val="Calibri"/>
      <family val="2"/>
      <scheme val="minor"/>
    </font>
    <font>
      <b/>
      <sz val="10"/>
      <color theme="0"/>
      <name val="Calibri"/>
      <family val="2"/>
      <scheme val="minor"/>
    </font>
    <font>
      <sz val="12"/>
      <name val="Calibri"/>
      <family val="2"/>
      <scheme val="minor"/>
    </font>
    <font>
      <sz val="10"/>
      <color rgb="FFFF0000"/>
      <name val="Calibri"/>
      <family val="2"/>
      <scheme val="minor"/>
    </font>
    <font>
      <b/>
      <sz val="10"/>
      <color rgb="FF4F6128"/>
      <name val="Calibri"/>
      <family val="2"/>
      <scheme val="minor"/>
    </font>
    <font>
      <b/>
      <sz val="10"/>
      <color rgb="FF0070C0"/>
      <name val="Calibri"/>
      <family val="2"/>
      <scheme val="minor"/>
    </font>
    <font>
      <sz val="10"/>
      <color rgb="FF0070C0"/>
      <name val="Calibri"/>
      <family val="2"/>
      <scheme val="minor"/>
    </font>
    <font>
      <b/>
      <i/>
      <sz val="10"/>
      <color rgb="FFFF0000"/>
      <name val="Calibri"/>
      <family val="2"/>
      <scheme val="minor"/>
    </font>
    <font>
      <b/>
      <sz val="10"/>
      <color theme="6" tint="-0.499984740745262"/>
      <name val="Calibri"/>
      <family val="2"/>
      <scheme val="minor"/>
    </font>
    <font>
      <sz val="10"/>
      <color theme="6" tint="-0.499984740745262"/>
      <name val="Calibri"/>
      <family val="2"/>
      <scheme val="minor"/>
    </font>
    <font>
      <sz val="10"/>
      <color rgb="FF31859B"/>
      <name val="Calibri"/>
      <family val="2"/>
      <scheme val="minor"/>
    </font>
    <font>
      <sz val="14"/>
      <name val="Calibri"/>
      <family val="2"/>
      <scheme val="minor"/>
    </font>
    <font>
      <sz val="9"/>
      <color rgb="FF000000"/>
      <name val="Calibri"/>
      <family val="2"/>
      <scheme val="minor"/>
    </font>
    <font>
      <b/>
      <sz val="11"/>
      <color rgb="FF000000"/>
      <name val="Calibri"/>
      <family val="2"/>
      <scheme val="minor"/>
    </font>
    <font>
      <i/>
      <sz val="10"/>
      <color rgb="FF808080"/>
      <name val="Calibri"/>
      <family val="2"/>
      <scheme val="minor"/>
    </font>
    <font>
      <sz val="12"/>
      <color rgb="FFC00000"/>
      <name val="Calibri"/>
      <family val="2"/>
      <scheme val="minor"/>
    </font>
    <font>
      <b/>
      <sz val="13"/>
      <color rgb="FF4F6128"/>
      <name val="Calibri"/>
      <family val="2"/>
      <scheme val="minor"/>
    </font>
    <font>
      <b/>
      <sz val="11"/>
      <name val="Calibri"/>
      <family val="2"/>
      <scheme val="minor"/>
    </font>
    <font>
      <b/>
      <sz val="14"/>
      <name val="Calibri"/>
      <family val="2"/>
      <scheme val="minor"/>
    </font>
    <font>
      <b/>
      <sz val="12"/>
      <color rgb="FF595959"/>
      <name val="Calibri"/>
      <family val="2"/>
      <scheme val="minor"/>
    </font>
    <font>
      <b/>
      <sz val="10"/>
      <color theme="1" tint="0.34998626667073579"/>
      <name val="Calibri"/>
      <family val="2"/>
      <scheme val="minor"/>
    </font>
    <font>
      <b/>
      <sz val="12"/>
      <color theme="4" tint="-0.249977111117893"/>
      <name val="Calibri"/>
      <family val="2"/>
      <scheme val="minor"/>
    </font>
    <font>
      <sz val="10"/>
      <color theme="5" tint="-0.499984740745262"/>
      <name val="Calibri"/>
      <family val="2"/>
      <scheme val="minor"/>
    </font>
    <font>
      <sz val="10"/>
      <color theme="3" tint="0.39997558519241921"/>
      <name val="Calibri"/>
      <family val="2"/>
      <scheme val="minor"/>
    </font>
    <font>
      <sz val="10"/>
      <color rgb="FF00B050"/>
      <name val="Calibri"/>
      <family val="2"/>
      <scheme val="minor"/>
    </font>
    <font>
      <i/>
      <sz val="10"/>
      <color theme="5" tint="-0.499984740745262"/>
      <name val="Calibri"/>
      <family val="2"/>
      <scheme val="minor"/>
    </font>
    <font>
      <sz val="10"/>
      <color indexed="12"/>
      <name val="Calibri"/>
      <family val="2"/>
      <scheme val="minor"/>
    </font>
    <font>
      <b/>
      <sz val="10"/>
      <color indexed="12"/>
      <name val="Calibri"/>
      <family val="2"/>
      <scheme val="minor"/>
    </font>
    <font>
      <sz val="11"/>
      <name val="Calibri"/>
      <family val="2"/>
      <scheme val="minor"/>
    </font>
    <font>
      <b/>
      <sz val="11"/>
      <color rgb="FF20124D"/>
      <name val="Calibri"/>
      <family val="2"/>
      <scheme val="minor"/>
    </font>
    <font>
      <b/>
      <sz val="12"/>
      <color rgb="FF4F6128"/>
      <name val="Calibri"/>
      <family val="2"/>
      <scheme val="minor"/>
    </font>
    <font>
      <sz val="10"/>
      <color theme="8" tint="-0.249977111117893"/>
      <name val="Calibri"/>
      <family val="2"/>
      <scheme val="minor"/>
    </font>
    <font>
      <b/>
      <sz val="26"/>
      <name val="Calibri"/>
      <family val="2"/>
      <scheme val="minor"/>
    </font>
    <font>
      <b/>
      <sz val="12"/>
      <color theme="9" tint="-0.499984740745262"/>
      <name val="Calibri"/>
      <family val="2"/>
      <scheme val="minor"/>
    </font>
    <font>
      <sz val="10"/>
      <color theme="9" tint="-0.499984740745262"/>
      <name val="Calibri"/>
      <family val="2"/>
      <scheme val="minor"/>
    </font>
    <font>
      <b/>
      <sz val="10"/>
      <color rgb="FFFF0000"/>
      <name val="Calibri"/>
      <family val="2"/>
      <scheme val="minor"/>
    </font>
    <font>
      <b/>
      <sz val="10"/>
      <color theme="9" tint="-0.499984740745262"/>
      <name val="Calibri"/>
      <family val="2"/>
      <scheme val="minor"/>
    </font>
    <font>
      <sz val="11"/>
      <color rgb="FF000000"/>
      <name val="Calibri"/>
      <family val="2"/>
    </font>
    <font>
      <sz val="10"/>
      <color theme="9" tint="-0.249977111117893"/>
      <name val="Calibri"/>
      <family val="2"/>
      <scheme val="minor"/>
    </font>
    <font>
      <sz val="10"/>
      <color theme="4" tint="-0.499984740745262"/>
      <name val="Calibri"/>
      <family val="2"/>
      <scheme val="minor"/>
    </font>
    <font>
      <b/>
      <sz val="10"/>
      <color theme="9" tint="-0.249977111117893"/>
      <name val="Calibri"/>
      <family val="2"/>
      <scheme val="minor"/>
    </font>
    <font>
      <b/>
      <sz val="16"/>
      <color rgb="FF000000"/>
      <name val="Calibri"/>
      <family val="2"/>
      <scheme val="minor"/>
    </font>
    <font>
      <sz val="14"/>
      <color rgb="FF000000"/>
      <name val="Calibri"/>
      <family val="2"/>
      <scheme val="minor"/>
    </font>
    <font>
      <b/>
      <sz val="16"/>
      <name val="Calibri"/>
      <family val="2"/>
      <scheme val="minor"/>
    </font>
    <font>
      <b/>
      <sz val="14"/>
      <color theme="1"/>
      <name val="Calibri"/>
      <family val="2"/>
      <scheme val="minor"/>
    </font>
    <font>
      <sz val="12"/>
      <color theme="1"/>
      <name val="Calibri"/>
      <family val="2"/>
      <scheme val="minor"/>
    </font>
    <font>
      <b/>
      <sz val="10"/>
      <color theme="4" tint="-0.499984740745262"/>
      <name val="Calibri"/>
      <family val="2"/>
      <scheme val="minor"/>
    </font>
    <font>
      <b/>
      <sz val="14"/>
      <color rgb="FFC00000"/>
      <name val="Calibri"/>
      <family val="2"/>
      <scheme val="minor"/>
    </font>
  </fonts>
  <fills count="49">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FF"/>
        <bgColor rgb="FFF2F2F2"/>
      </patternFill>
    </fill>
    <fill>
      <patternFill patternType="solid">
        <fgColor rgb="FFFEFCD6"/>
        <bgColor indexed="64"/>
      </patternFill>
    </fill>
    <fill>
      <patternFill patternType="solid">
        <fgColor theme="9" tint="0.79998168889431442"/>
        <bgColor indexed="64"/>
      </patternFill>
    </fill>
    <fill>
      <patternFill patternType="solid">
        <fgColor theme="0"/>
        <bgColor theme="0"/>
      </patternFill>
    </fill>
    <fill>
      <patternFill patternType="solid">
        <fgColor rgb="FFFAFED6"/>
        <bgColor rgb="FFEAF1DD"/>
      </patternFill>
    </fill>
    <fill>
      <patternFill patternType="solid">
        <fgColor rgb="FFFAFED6"/>
        <bgColor rgb="FFFFFFCC"/>
      </patternFill>
    </fill>
    <fill>
      <patternFill patternType="solid">
        <fgColor rgb="FFFFFFCC"/>
        <bgColor rgb="FFFFFFCC"/>
      </patternFill>
    </fill>
    <fill>
      <patternFill patternType="solid">
        <fgColor rgb="FFFFFFFF"/>
        <bgColor rgb="FFFFFFCC"/>
      </patternFill>
    </fill>
    <fill>
      <patternFill patternType="solid">
        <fgColor rgb="FFFFFFFF"/>
        <bgColor rgb="FFFFFFFF"/>
      </patternFill>
    </fill>
    <fill>
      <patternFill patternType="solid">
        <fgColor rgb="FFFAFED6"/>
        <bgColor rgb="FF000000"/>
      </patternFill>
    </fill>
    <fill>
      <patternFill patternType="solid">
        <fgColor rgb="FFFFF8E5"/>
        <bgColor rgb="FF000000"/>
      </patternFill>
    </fill>
    <fill>
      <patternFill patternType="solid">
        <fgColor rgb="FFFFFFFF"/>
        <bgColor rgb="FF000000"/>
      </patternFill>
    </fill>
    <fill>
      <patternFill patternType="solid">
        <fgColor rgb="FFFFFFFF"/>
        <bgColor rgb="FFD8D8D8"/>
      </patternFill>
    </fill>
    <fill>
      <patternFill patternType="solid">
        <fgColor rgb="FF7DFBB0"/>
        <bgColor rgb="FFFFFFFF"/>
      </patternFill>
    </fill>
    <fill>
      <patternFill patternType="solid">
        <fgColor rgb="FFFFFFCC"/>
        <bgColor rgb="FF000000"/>
      </patternFill>
    </fill>
    <fill>
      <patternFill patternType="solid">
        <fgColor rgb="FFFFFFE5"/>
        <bgColor rgb="FF000000"/>
      </patternFill>
    </fill>
    <fill>
      <patternFill patternType="solid">
        <fgColor rgb="FFCAFED8"/>
        <bgColor rgb="FF000000"/>
      </patternFill>
    </fill>
    <fill>
      <patternFill patternType="solid">
        <fgColor rgb="FFCAFED8"/>
        <bgColor indexed="64"/>
      </patternFill>
    </fill>
    <fill>
      <patternFill patternType="solid">
        <fgColor rgb="FFCAFED8"/>
        <bgColor rgb="FFEAF1DD"/>
      </patternFill>
    </fill>
    <fill>
      <patternFill patternType="solid">
        <fgColor rgb="FFFEF3A2"/>
        <bgColor indexed="64"/>
      </patternFill>
    </fill>
    <fill>
      <patternFill patternType="solid">
        <fgColor theme="4" tint="-0.499984740745262"/>
        <bgColor indexed="64"/>
      </patternFill>
    </fill>
    <fill>
      <patternFill patternType="solid">
        <fgColor rgb="FFFEFCD6"/>
        <bgColor rgb="FF000000"/>
      </patternFill>
    </fill>
    <fill>
      <patternFill patternType="solid">
        <fgColor rgb="FFFEF2BE"/>
        <bgColor indexed="64"/>
      </patternFill>
    </fill>
    <fill>
      <patternFill patternType="solid">
        <fgColor rgb="FFFFD5FC"/>
        <bgColor rgb="FF000000"/>
      </patternFill>
    </fill>
    <fill>
      <patternFill patternType="solid">
        <fgColor rgb="FFFFD5FC"/>
        <bgColor indexed="64"/>
      </patternFill>
    </fill>
    <fill>
      <patternFill patternType="solid">
        <fgColor theme="9" tint="0.79998168889431442"/>
        <bgColor rgb="FFFFFFFF"/>
      </patternFill>
    </fill>
    <fill>
      <patternFill patternType="solid">
        <fgColor rgb="FFCAFED8"/>
        <bgColor rgb="FFBAFEBA"/>
      </patternFill>
    </fill>
    <fill>
      <patternFill patternType="solid">
        <fgColor theme="0"/>
        <bgColor rgb="FFFFFFCC"/>
      </patternFill>
    </fill>
    <fill>
      <patternFill patternType="solid">
        <fgColor theme="0" tint="-0.14999847407452621"/>
        <bgColor rgb="FFA7C0DE"/>
      </patternFill>
    </fill>
    <fill>
      <patternFill patternType="solid">
        <fgColor theme="7" tint="0.79998168889431442"/>
        <bgColor rgb="FFFFFFCC"/>
      </patternFill>
    </fill>
    <fill>
      <patternFill patternType="solid">
        <fgColor theme="5" tint="0.79998168889431442"/>
        <bgColor rgb="FF000000"/>
      </patternFill>
    </fill>
    <fill>
      <patternFill patternType="solid">
        <fgColor theme="7" tint="0.79998168889431442"/>
        <bgColor indexed="64"/>
      </patternFill>
    </fill>
    <fill>
      <patternFill patternType="solid">
        <fgColor rgb="FFF9FEBE"/>
        <bgColor theme="0"/>
      </patternFill>
    </fill>
    <fill>
      <patternFill patternType="solid">
        <fgColor theme="5" tint="0.79998168889431442"/>
        <bgColor rgb="FFFFFFFF"/>
      </patternFill>
    </fill>
    <fill>
      <patternFill patternType="solid">
        <fgColor rgb="FFCAFED8"/>
        <bgColor rgb="FFD6E3BC"/>
      </patternFill>
    </fill>
    <fill>
      <patternFill patternType="solid">
        <fgColor rgb="FFBBFDD6"/>
        <bgColor indexed="64"/>
      </patternFill>
    </fill>
    <fill>
      <patternFill patternType="solid">
        <fgColor theme="5" tint="0.79998168889431442"/>
        <bgColor indexed="64"/>
      </patternFill>
    </fill>
    <fill>
      <patternFill patternType="solid">
        <fgColor rgb="FFA6FAC2"/>
        <bgColor rgb="FFA8FEB8"/>
      </patternFill>
    </fill>
    <fill>
      <patternFill patternType="solid">
        <fgColor theme="5" tint="0.79998168889431442"/>
        <bgColor rgb="FFEAF1DD"/>
      </patternFill>
    </fill>
    <fill>
      <patternFill patternType="solid">
        <fgColor rgb="FFCAFED8"/>
        <bgColor rgb="FFFFFFFF"/>
      </patternFill>
    </fill>
  </fills>
  <borders count="113">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right/>
      <top/>
      <bottom style="thick">
        <color theme="4" tint="0.499984740745262"/>
      </bottom>
      <diagonal/>
    </border>
    <border>
      <left/>
      <right/>
      <top/>
      <bottom style="medium">
        <color theme="4" tint="0.39997558519241921"/>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top/>
      <bottom style="thick">
        <color theme="6" tint="0.39994506668294322"/>
      </bottom>
      <diagonal/>
    </border>
    <border>
      <left/>
      <right style="thin">
        <color indexed="64"/>
      </right>
      <top style="medium">
        <color indexed="64"/>
      </top>
      <bottom style="medium">
        <color indexed="64"/>
      </bottom>
      <diagonal/>
    </border>
    <border>
      <left style="thin">
        <color indexed="64"/>
      </left>
      <right style="thin">
        <color indexed="64"/>
      </right>
      <top style="thick">
        <color theme="6" tint="0.39994506668294322"/>
      </top>
      <bottom/>
      <diagonal/>
    </border>
    <border>
      <left/>
      <right/>
      <top/>
      <bottom style="thick">
        <color theme="3" tint="0.39994506668294322"/>
      </bottom>
      <diagonal/>
    </border>
    <border>
      <left/>
      <right/>
      <top style="thick">
        <color theme="0" tint="-0.24994659260841701"/>
      </top>
      <bottom style="thin">
        <color indexed="64"/>
      </bottom>
      <diagonal/>
    </border>
    <border>
      <left style="thin">
        <color indexed="64"/>
      </left>
      <right style="thin">
        <color indexed="64"/>
      </right>
      <top style="thick">
        <color theme="3" tint="0.39994506668294322"/>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medium">
        <color auto="1"/>
      </left>
      <right style="medium">
        <color auto="1"/>
      </right>
      <top/>
      <bottom style="medium">
        <color auto="1"/>
      </bottom>
      <diagonal/>
    </border>
    <border>
      <left style="thin">
        <color auto="1"/>
      </left>
      <right style="thin">
        <color rgb="FF000000"/>
      </right>
      <top/>
      <bottom style="thin">
        <color rgb="FF000000"/>
      </bottom>
      <diagonal/>
    </border>
    <border>
      <left/>
      <right/>
      <top/>
      <bottom style="thick">
        <color rgb="FFACCCEA"/>
      </bottom>
      <diagonal/>
    </border>
    <border>
      <left/>
      <right/>
      <top/>
      <bottom style="thick">
        <color rgb="FFC2D69B"/>
      </bottom>
      <diagonal/>
    </border>
    <border>
      <left style="thin">
        <color auto="1"/>
      </left>
      <right style="thin">
        <color rgb="FF000000"/>
      </right>
      <top style="thin">
        <color rgb="FF000000"/>
      </top>
      <bottom style="thin">
        <color rgb="FF000000"/>
      </bottom>
      <diagonal/>
    </border>
    <border>
      <left/>
      <right/>
      <top style="thick">
        <color rgb="FFACCCEA"/>
      </top>
      <bottom style="thin">
        <color indexed="64"/>
      </bottom>
      <diagonal/>
    </border>
    <border>
      <left style="thin">
        <color rgb="FF000000"/>
      </left>
      <right/>
      <top style="thin">
        <color auto="1"/>
      </top>
      <bottom/>
      <diagonal/>
    </border>
    <border>
      <left/>
      <right/>
      <top/>
      <bottom style="medium">
        <color rgb="FF9BC2E6"/>
      </bottom>
      <diagonal/>
    </border>
    <border>
      <left/>
      <right/>
      <top/>
      <bottom style="medium">
        <color rgb="FFCF9FFF"/>
      </bottom>
      <diagonal/>
    </border>
    <border>
      <left/>
      <right/>
      <top style="medium">
        <color rgb="FFCF9FFF"/>
      </top>
      <bottom style="medium">
        <color rgb="FFCF9FFF"/>
      </bottom>
      <diagonal/>
    </border>
    <border>
      <left/>
      <right/>
      <top style="medium">
        <color rgb="FFCF9FFF"/>
      </top>
      <bottom/>
      <diagonal/>
    </border>
    <border>
      <left style="thin">
        <color rgb="FF000000"/>
      </left>
      <right/>
      <top style="thin">
        <color indexed="64"/>
      </top>
      <bottom style="thin">
        <color indexed="64"/>
      </bottom>
      <diagonal/>
    </border>
    <border>
      <left/>
      <right/>
      <top/>
      <bottom style="thick">
        <color rgb="FFBFBFBF"/>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000000"/>
      </left>
      <right/>
      <top/>
      <bottom style="thin">
        <color indexed="64"/>
      </bottom>
      <diagonal/>
    </border>
    <border>
      <left style="thin">
        <color auto="1"/>
      </left>
      <right style="medium">
        <color indexed="64"/>
      </right>
      <top/>
      <bottom/>
      <diagonal/>
    </border>
    <border>
      <left style="thin">
        <color auto="1"/>
      </left>
      <right style="medium">
        <color indexed="64"/>
      </right>
      <top/>
      <bottom style="thin">
        <color auto="1"/>
      </bottom>
      <diagonal/>
    </border>
    <border>
      <left style="thin">
        <color rgb="FF000000"/>
      </left>
      <right style="thin">
        <color indexed="64"/>
      </right>
      <top style="thin">
        <color rgb="FF000000"/>
      </top>
      <bottom style="thin">
        <color rgb="FF000000"/>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style="thin">
        <color auto="1"/>
      </left>
      <right style="medium">
        <color indexed="64"/>
      </right>
      <top style="thin">
        <color auto="1"/>
      </top>
      <bottom/>
      <diagonal/>
    </border>
    <border>
      <left style="medium">
        <color indexed="64"/>
      </left>
      <right style="medium">
        <color indexed="64"/>
      </right>
      <top style="thin">
        <color auto="1"/>
      </top>
      <bottom/>
      <diagonal/>
    </border>
    <border>
      <left/>
      <right/>
      <top/>
      <bottom style="thick">
        <color theme="9" tint="0.39994506668294322"/>
      </bottom>
      <diagonal/>
    </border>
    <border>
      <left style="thick">
        <color theme="9" tint="0.39994506668294322"/>
      </left>
      <right/>
      <top style="thick">
        <color theme="9" tint="0.39994506668294322"/>
      </top>
      <bottom style="thin">
        <color rgb="FF000000"/>
      </bottom>
      <diagonal/>
    </border>
    <border>
      <left/>
      <right/>
      <top style="thick">
        <color theme="9" tint="0.39994506668294322"/>
      </top>
      <bottom style="thin">
        <color rgb="FF000000"/>
      </bottom>
      <diagonal/>
    </border>
    <border>
      <left/>
      <right/>
      <top style="thick">
        <color theme="9" tint="0.39994506668294322"/>
      </top>
      <bottom/>
      <diagonal/>
    </border>
    <border>
      <left/>
      <right style="thick">
        <color theme="9" tint="0.39994506668294322"/>
      </right>
      <top style="thick">
        <color theme="9" tint="0.39994506668294322"/>
      </top>
      <bottom/>
      <diagonal/>
    </border>
    <border>
      <left style="thick">
        <color theme="9" tint="0.39994506668294322"/>
      </left>
      <right/>
      <top style="thin">
        <color rgb="FF000000"/>
      </top>
      <bottom style="thin">
        <color rgb="FF000000"/>
      </bottom>
      <diagonal/>
    </border>
    <border>
      <left/>
      <right style="thick">
        <color theme="9" tint="0.39994506668294322"/>
      </right>
      <top style="thin">
        <color indexed="64"/>
      </top>
      <bottom style="thin">
        <color indexed="64"/>
      </bottom>
      <diagonal/>
    </border>
    <border>
      <left style="thick">
        <color theme="9" tint="0.39994506668294322"/>
      </left>
      <right style="thin">
        <color rgb="FF000000"/>
      </right>
      <top style="thin">
        <color rgb="FF000000"/>
      </top>
      <bottom style="thin">
        <color rgb="FF000000"/>
      </bottom>
      <diagonal/>
    </border>
    <border>
      <left style="thin">
        <color rgb="FF000000"/>
      </left>
      <right style="thick">
        <color theme="9" tint="0.39994506668294322"/>
      </right>
      <top/>
      <bottom style="thin">
        <color rgb="FF000000"/>
      </bottom>
      <diagonal/>
    </border>
    <border>
      <left style="thick">
        <color theme="9" tint="0.39994506668294322"/>
      </left>
      <right/>
      <top/>
      <bottom/>
      <diagonal/>
    </border>
    <border>
      <left/>
      <right style="thick">
        <color theme="9" tint="0.39994506668294322"/>
      </right>
      <top/>
      <bottom/>
      <diagonal/>
    </border>
    <border>
      <left style="thick">
        <color theme="9" tint="0.39994506668294322"/>
      </left>
      <right style="thin">
        <color indexed="64"/>
      </right>
      <top style="thin">
        <color indexed="64"/>
      </top>
      <bottom style="thin">
        <color indexed="64"/>
      </bottom>
      <diagonal/>
    </border>
    <border>
      <left style="thin">
        <color indexed="64"/>
      </left>
      <right style="thick">
        <color theme="9" tint="0.39994506668294322"/>
      </right>
      <top style="thin">
        <color indexed="64"/>
      </top>
      <bottom style="thin">
        <color indexed="64"/>
      </bottom>
      <diagonal/>
    </border>
    <border>
      <left style="thick">
        <color theme="9" tint="0.39994506668294322"/>
      </left>
      <right style="thin">
        <color indexed="64"/>
      </right>
      <top style="thin">
        <color indexed="64"/>
      </top>
      <bottom style="thick">
        <color theme="9" tint="0.39994506668294322"/>
      </bottom>
      <diagonal/>
    </border>
    <border>
      <left style="thin">
        <color indexed="64"/>
      </left>
      <right style="thin">
        <color indexed="64"/>
      </right>
      <top style="thin">
        <color indexed="64"/>
      </top>
      <bottom style="thick">
        <color theme="9" tint="0.39994506668294322"/>
      </bottom>
      <diagonal/>
    </border>
    <border>
      <left style="thin">
        <color indexed="64"/>
      </left>
      <right style="thick">
        <color theme="9" tint="0.39994506668294322"/>
      </right>
      <top style="thin">
        <color indexed="64"/>
      </top>
      <bottom style="thick">
        <color theme="9" tint="0.39994506668294322"/>
      </bottom>
      <diagonal/>
    </border>
    <border>
      <left style="medium">
        <color indexed="64"/>
      </left>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rgb="FF000000"/>
      </top>
      <bottom style="medium">
        <color rgb="FF000000"/>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medium">
        <color indexed="64"/>
      </right>
      <top style="thin">
        <color indexed="64"/>
      </top>
      <bottom style="thin">
        <color indexed="64"/>
      </bottom>
      <diagonal/>
    </border>
    <border>
      <left style="thin">
        <color rgb="FF000000"/>
      </left>
      <right style="thick">
        <color theme="9" tint="0.39994506668294322"/>
      </right>
      <top style="thin">
        <color rgb="FF000000"/>
      </top>
      <bottom style="thin">
        <color rgb="FF000000"/>
      </bottom>
      <diagonal/>
    </border>
  </borders>
  <cellStyleXfs count="7">
    <xf numFmtId="0" fontId="0" fillId="0" borderId="0"/>
    <xf numFmtId="164" fontId="6" fillId="0" borderId="0" applyFont="0" applyFill="0" applyBorder="0" applyAlignment="0" applyProtection="0"/>
    <xf numFmtId="9" fontId="6" fillId="0" borderId="0" applyFont="0" applyFill="0" applyBorder="0" applyAlignment="0" applyProtection="0"/>
    <xf numFmtId="0" fontId="6" fillId="0" borderId="0"/>
    <xf numFmtId="0" fontId="9" fillId="0" borderId="21" applyNumberFormat="0" applyFill="0" applyAlignment="0" applyProtection="0"/>
    <xf numFmtId="0" fontId="10" fillId="0" borderId="22" applyNumberFormat="0" applyFill="0" applyAlignment="0" applyProtection="0"/>
    <xf numFmtId="0" fontId="6" fillId="0" borderId="0"/>
  </cellStyleXfs>
  <cellXfs count="682">
    <xf numFmtId="0" fontId="0" fillId="0" borderId="0" xfId="0"/>
    <xf numFmtId="0" fontId="0" fillId="0" borderId="0" xfId="0" applyProtection="1"/>
    <xf numFmtId="0" fontId="0" fillId="0" borderId="0" xfId="0" applyBorder="1" applyProtection="1"/>
    <xf numFmtId="0" fontId="8" fillId="0" borderId="0" xfId="0" applyFont="1" applyProtection="1"/>
    <xf numFmtId="0" fontId="15" fillId="20" borderId="0" xfId="0" applyFont="1" applyFill="1" applyBorder="1" applyAlignment="1" applyProtection="1">
      <alignment horizontal="center"/>
    </xf>
    <xf numFmtId="0" fontId="16" fillId="0" borderId="59" xfId="4" applyFont="1" applyFill="1" applyBorder="1" applyAlignment="1" applyProtection="1"/>
    <xf numFmtId="0" fontId="14" fillId="20" borderId="0" xfId="0" applyFont="1" applyFill="1" applyBorder="1" applyAlignment="1" applyProtection="1">
      <alignment horizontal="left" vertical="center"/>
    </xf>
    <xf numFmtId="0" fontId="17" fillId="0" borderId="62" xfId="0" applyFont="1" applyFill="1" applyBorder="1" applyAlignment="1" applyProtection="1">
      <alignment horizontal="center"/>
    </xf>
    <xf numFmtId="0" fontId="18" fillId="0" borderId="3" xfId="3" applyFont="1" applyFill="1" applyBorder="1" applyAlignment="1" applyProtection="1">
      <alignment horizontal="center"/>
    </xf>
    <xf numFmtId="0" fontId="15" fillId="20" borderId="0" xfId="0" applyFont="1" applyFill="1" applyBorder="1" applyAlignment="1" applyProtection="1">
      <alignment horizontal="left" vertical="center"/>
    </xf>
    <xf numFmtId="165" fontId="14" fillId="20" borderId="0" xfId="0" applyNumberFormat="1" applyFont="1" applyFill="1" applyBorder="1" applyAlignment="1" applyProtection="1">
      <alignment horizontal="right" vertical="center" indent="1"/>
    </xf>
    <xf numFmtId="0" fontId="19" fillId="20" borderId="0" xfId="0" applyFont="1" applyFill="1" applyBorder="1" applyAlignment="1" applyProtection="1">
      <alignment vertical="center"/>
    </xf>
    <xf numFmtId="0" fontId="20" fillId="0" borderId="59" xfId="4" applyFont="1" applyFill="1" applyBorder="1" applyAlignment="1" applyProtection="1"/>
    <xf numFmtId="0" fontId="17" fillId="20" borderId="15" xfId="0" applyFont="1" applyFill="1" applyBorder="1" applyAlignment="1" applyProtection="1">
      <alignment horizontal="center"/>
    </xf>
    <xf numFmtId="10" fontId="19" fillId="0" borderId="3" xfId="0" applyNumberFormat="1" applyFont="1" applyFill="1" applyBorder="1" applyAlignment="1" applyProtection="1">
      <alignment horizontal="justify" vertical="center"/>
    </xf>
    <xf numFmtId="0" fontId="14" fillId="0" borderId="3" xfId="0" applyFont="1" applyFill="1" applyBorder="1" applyAlignment="1" applyProtection="1">
      <alignment horizontal="center" vertical="center" wrapText="1"/>
    </xf>
    <xf numFmtId="10" fontId="22" fillId="0" borderId="42" xfId="0" applyNumberFormat="1" applyFont="1" applyFill="1" applyBorder="1" applyAlignment="1" applyProtection="1">
      <alignment horizontal="left" vertical="center" wrapText="1"/>
    </xf>
    <xf numFmtId="4" fontId="15" fillId="24" borderId="10" xfId="3" applyNumberFormat="1" applyFont="1" applyFill="1" applyBorder="1" applyAlignment="1" applyProtection="1">
      <alignment horizontal="right" vertical="center" wrapText="1" indent="1"/>
    </xf>
    <xf numFmtId="10" fontId="19" fillId="0" borderId="12" xfId="0" applyNumberFormat="1" applyFont="1" applyFill="1" applyBorder="1" applyAlignment="1" applyProtection="1">
      <alignment horizontal="justify" vertical="center"/>
    </xf>
    <xf numFmtId="10" fontId="19" fillId="20" borderId="0" xfId="0" applyNumberFormat="1" applyFont="1" applyFill="1" applyBorder="1" applyAlignment="1" applyProtection="1">
      <alignment horizontal="justify" vertical="center"/>
    </xf>
    <xf numFmtId="0" fontId="14" fillId="20" borderId="0" xfId="0" applyFont="1" applyFill="1" applyBorder="1" applyAlignment="1" applyProtection="1">
      <alignment vertical="center"/>
    </xf>
    <xf numFmtId="0" fontId="20" fillId="0" borderId="59" xfId="4" applyFont="1" applyFill="1" applyBorder="1" applyAlignment="1" applyProtection="1">
      <alignment horizontal="left"/>
    </xf>
    <xf numFmtId="165" fontId="15" fillId="0" borderId="3" xfId="0" applyNumberFormat="1" applyFont="1" applyFill="1" applyBorder="1" applyAlignment="1" applyProtection="1">
      <alignment horizontal="right" vertical="center" indent="1"/>
    </xf>
    <xf numFmtId="165" fontId="14" fillId="0" borderId="3" xfId="0" applyNumberFormat="1" applyFont="1" applyFill="1" applyBorder="1" applyAlignment="1" applyProtection="1">
      <alignment horizontal="right" vertical="center" indent="1"/>
    </xf>
    <xf numFmtId="10" fontId="19" fillId="20" borderId="3" xfId="0" applyNumberFormat="1" applyFont="1" applyFill="1" applyBorder="1" applyAlignment="1" applyProtection="1">
      <alignment horizontal="justify" vertical="center"/>
    </xf>
    <xf numFmtId="4" fontId="15" fillId="20" borderId="1"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xf>
    <xf numFmtId="0" fontId="19" fillId="0" borderId="3" xfId="0" applyFont="1" applyFill="1" applyBorder="1" applyAlignment="1" applyProtection="1">
      <alignment horizontal="justify" vertical="center"/>
    </xf>
    <xf numFmtId="171" fontId="14" fillId="0" borderId="3" xfId="0" applyNumberFormat="1" applyFont="1" applyFill="1" applyBorder="1" applyAlignment="1" applyProtection="1">
      <alignment horizontal="right" vertical="center" indent="1"/>
    </xf>
    <xf numFmtId="0" fontId="19" fillId="0" borderId="3" xfId="0" applyFont="1" applyFill="1" applyBorder="1" applyAlignment="1" applyProtection="1">
      <alignment vertical="center" shrinkToFit="1"/>
    </xf>
    <xf numFmtId="172" fontId="15" fillId="24" borderId="10" xfId="3" applyNumberFormat="1" applyFont="1" applyFill="1" applyBorder="1" applyAlignment="1" applyProtection="1">
      <alignment horizontal="right" vertical="center" wrapText="1" indent="1"/>
    </xf>
    <xf numFmtId="0" fontId="15" fillId="20" borderId="0" xfId="0" applyFont="1" applyFill="1" applyBorder="1" applyAlignment="1" applyProtection="1">
      <alignment horizontal="left"/>
    </xf>
    <xf numFmtId="165" fontId="15" fillId="20" borderId="3" xfId="0" applyNumberFormat="1" applyFont="1" applyFill="1" applyBorder="1" applyAlignment="1" applyProtection="1">
      <alignment horizontal="right" vertical="center" indent="1"/>
    </xf>
    <xf numFmtId="0" fontId="19" fillId="20" borderId="3" xfId="0" applyFont="1" applyFill="1" applyBorder="1" applyAlignment="1" applyProtection="1">
      <alignment vertical="center"/>
    </xf>
    <xf numFmtId="165" fontId="14" fillId="20" borderId="4" xfId="0" applyNumberFormat="1" applyFont="1" applyFill="1" applyBorder="1" applyAlignment="1" applyProtection="1">
      <alignment horizontal="right" vertical="center" indent="1"/>
    </xf>
    <xf numFmtId="0" fontId="14" fillId="20" borderId="0" xfId="0" applyFont="1" applyFill="1" applyBorder="1" applyAlignment="1" applyProtection="1">
      <alignment horizontal="right" vertical="center" indent="1"/>
    </xf>
    <xf numFmtId="0" fontId="26" fillId="20" borderId="0" xfId="0" applyFont="1" applyFill="1" applyBorder="1" applyAlignment="1" applyProtection="1">
      <alignment horizontal="center" vertical="center"/>
    </xf>
    <xf numFmtId="165" fontId="15" fillId="20" borderId="64" xfId="5" applyNumberFormat="1" applyFont="1" applyFill="1" applyBorder="1" applyAlignment="1" applyProtection="1">
      <alignment horizontal="right" vertical="center" indent="1"/>
    </xf>
    <xf numFmtId="4" fontId="15" fillId="20" borderId="0" xfId="0" applyNumberFormat="1" applyFont="1" applyFill="1" applyBorder="1" applyAlignment="1" applyProtection="1">
      <alignment horizontal="center" vertical="center"/>
    </xf>
    <xf numFmtId="172" fontId="15" fillId="0" borderId="10" xfId="3" applyNumberFormat="1" applyFont="1" applyFill="1" applyBorder="1" applyAlignment="1" applyProtection="1">
      <alignment horizontal="right" vertical="center" wrapText="1" indent="1"/>
    </xf>
    <xf numFmtId="4" fontId="15" fillId="20" borderId="0" xfId="3" applyNumberFormat="1" applyFont="1" applyFill="1" applyBorder="1" applyAlignment="1" applyProtection="1">
      <alignment horizontal="right" vertical="center" wrapText="1" indent="1"/>
    </xf>
    <xf numFmtId="10" fontId="19" fillId="0" borderId="0" xfId="0" applyNumberFormat="1" applyFont="1" applyFill="1" applyBorder="1" applyAlignment="1" applyProtection="1">
      <alignment horizontal="justify" vertical="center"/>
    </xf>
    <xf numFmtId="165" fontId="15" fillId="20" borderId="65" xfId="5" applyNumberFormat="1" applyFont="1" applyFill="1" applyBorder="1" applyAlignment="1" applyProtection="1">
      <alignment horizontal="right" vertical="center" indent="1"/>
    </xf>
    <xf numFmtId="165" fontId="15" fillId="20" borderId="66" xfId="5" applyNumberFormat="1" applyFont="1" applyFill="1" applyBorder="1" applyAlignment="1" applyProtection="1">
      <alignment horizontal="right" vertical="center" indent="1"/>
    </xf>
    <xf numFmtId="165" fontId="15" fillId="20" borderId="67" xfId="5" applyNumberFormat="1" applyFont="1" applyFill="1" applyBorder="1" applyAlignment="1" applyProtection="1">
      <alignment horizontal="right" vertical="center" indent="1"/>
    </xf>
    <xf numFmtId="4" fontId="15" fillId="0" borderId="10" xfId="3" applyNumberFormat="1" applyFont="1" applyFill="1" applyBorder="1" applyAlignment="1" applyProtection="1">
      <alignment horizontal="right" vertical="center" wrapText="1" indent="1"/>
    </xf>
    <xf numFmtId="0" fontId="29" fillId="20" borderId="0" xfId="0" applyFont="1" applyFill="1" applyBorder="1" applyAlignment="1" applyProtection="1">
      <alignment horizontal="left" vertical="center"/>
    </xf>
    <xf numFmtId="0" fontId="29" fillId="20" borderId="0" xfId="0" applyFont="1" applyFill="1" applyBorder="1" applyAlignment="1" applyProtection="1">
      <alignment horizontal="left" vertical="center" wrapText="1"/>
    </xf>
    <xf numFmtId="0" fontId="15" fillId="20" borderId="0" xfId="3" applyFont="1" applyFill="1" applyBorder="1" applyAlignment="1" applyProtection="1">
      <alignment horizontal="center" vertical="center"/>
    </xf>
    <xf numFmtId="171" fontId="15" fillId="20" borderId="64" xfId="5" applyNumberFormat="1" applyFont="1" applyFill="1" applyBorder="1" applyAlignment="1" applyProtection="1">
      <alignment horizontal="right" vertical="center" indent="1"/>
    </xf>
    <xf numFmtId="0" fontId="34" fillId="5" borderId="0" xfId="0" applyFont="1" applyFill="1" applyBorder="1" applyAlignment="1" applyProtection="1">
      <alignment horizontal="center"/>
    </xf>
    <xf numFmtId="0" fontId="5" fillId="0" borderId="0" xfId="0" applyFont="1" applyProtection="1"/>
    <xf numFmtId="0" fontId="5" fillId="5" borderId="0" xfId="0" applyFont="1" applyFill="1" applyBorder="1" applyProtection="1"/>
    <xf numFmtId="0" fontId="35" fillId="5" borderId="27" xfId="3" applyFont="1" applyFill="1" applyBorder="1" applyAlignment="1" applyProtection="1">
      <alignment vertical="center"/>
    </xf>
    <xf numFmtId="0" fontId="7" fillId="5" borderId="0" xfId="3" applyFont="1" applyFill="1" applyBorder="1" applyAlignment="1" applyProtection="1">
      <alignment horizontal="right" vertical="center"/>
    </xf>
    <xf numFmtId="173" fontId="7" fillId="5" borderId="0" xfId="3" applyNumberFormat="1" applyFont="1" applyFill="1" applyBorder="1" applyAlignment="1" applyProtection="1">
      <alignment horizontal="center" vertical="center" wrapText="1"/>
    </xf>
    <xf numFmtId="0" fontId="33" fillId="5" borderId="0" xfId="0" applyFont="1" applyFill="1" applyBorder="1" applyProtection="1"/>
    <xf numFmtId="0" fontId="12" fillId="5" borderId="0" xfId="0" applyFont="1" applyFill="1" applyBorder="1" applyProtection="1"/>
    <xf numFmtId="0" fontId="14" fillId="0" borderId="0" xfId="0" applyFont="1" applyProtection="1"/>
    <xf numFmtId="0" fontId="44" fillId="12" borderId="0" xfId="0" applyFont="1" applyFill="1" applyBorder="1" applyAlignment="1" applyProtection="1">
      <alignment horizontal="left" wrapText="1"/>
    </xf>
    <xf numFmtId="0" fontId="33"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8" fillId="0" borderId="0" xfId="0" applyFont="1" applyAlignment="1" applyProtection="1">
      <alignment horizontal="left"/>
    </xf>
    <xf numFmtId="0" fontId="35" fillId="5" borderId="0" xfId="3" applyFont="1" applyFill="1" applyBorder="1" applyAlignment="1" applyProtection="1">
      <alignment vertical="center"/>
    </xf>
    <xf numFmtId="0" fontId="8" fillId="0" borderId="0" xfId="0" applyFont="1" applyBorder="1" applyProtection="1"/>
    <xf numFmtId="0" fontId="38" fillId="0" borderId="15" xfId="3" applyFont="1" applyFill="1" applyBorder="1" applyAlignment="1" applyProtection="1">
      <alignment horizontal="center" vertical="center" wrapText="1"/>
    </xf>
    <xf numFmtId="0" fontId="38" fillId="0" borderId="6" xfId="3" applyFont="1" applyFill="1" applyBorder="1" applyAlignment="1" applyProtection="1">
      <alignment horizontal="center" vertical="center" wrapText="1"/>
    </xf>
    <xf numFmtId="0" fontId="8" fillId="0" borderId="27" xfId="0" applyFont="1" applyBorder="1" applyProtection="1"/>
    <xf numFmtId="0" fontId="38" fillId="29" borderId="18" xfId="3" applyFont="1" applyFill="1" applyBorder="1" applyAlignment="1" applyProtection="1">
      <alignment horizontal="center" vertical="center" wrapText="1"/>
    </xf>
    <xf numFmtId="4" fontId="14" fillId="10" borderId="3" xfId="0" applyNumberFormat="1" applyFont="1" applyFill="1" applyBorder="1" applyAlignment="1" applyProtection="1">
      <alignment horizontal="right" vertical="center" indent="1"/>
    </xf>
    <xf numFmtId="10" fontId="19" fillId="10" borderId="3" xfId="0" applyNumberFormat="1" applyFont="1" applyFill="1" applyBorder="1" applyAlignment="1" applyProtection="1">
      <alignment horizontal="justify" vertical="center"/>
    </xf>
    <xf numFmtId="171" fontId="15" fillId="0" borderId="1" xfId="0" applyNumberFormat="1" applyFont="1" applyFill="1" applyBorder="1" applyAlignment="1" applyProtection="1">
      <alignment horizontal="right" vertical="center" indent="1"/>
    </xf>
    <xf numFmtId="171" fontId="14" fillId="0" borderId="16" xfId="0" applyNumberFormat="1" applyFont="1" applyFill="1" applyBorder="1" applyAlignment="1" applyProtection="1">
      <alignment horizontal="right" vertical="center" indent="1"/>
    </xf>
    <xf numFmtId="4" fontId="14" fillId="0" borderId="16" xfId="0" applyNumberFormat="1" applyFont="1" applyFill="1" applyBorder="1" applyAlignment="1" applyProtection="1">
      <alignment horizontal="right" vertical="center" indent="1"/>
    </xf>
    <xf numFmtId="10" fontId="19" fillId="33" borderId="3" xfId="0" applyNumberFormat="1" applyFont="1" applyFill="1" applyBorder="1" applyAlignment="1" applyProtection="1">
      <alignment horizontal="justify" vertical="center"/>
    </xf>
    <xf numFmtId="10" fontId="19" fillId="32" borderId="3" xfId="0" applyNumberFormat="1" applyFont="1" applyFill="1" applyBorder="1" applyAlignment="1" applyProtection="1">
      <alignment horizontal="justify" vertical="center" wrapText="1"/>
    </xf>
    <xf numFmtId="10" fontId="32" fillId="12" borderId="0" xfId="0" applyNumberFormat="1" applyFont="1" applyFill="1" applyBorder="1" applyAlignment="1" applyProtection="1">
      <alignment horizontal="right"/>
    </xf>
    <xf numFmtId="0" fontId="14" fillId="0" borderId="0" xfId="3" applyFont="1" applyFill="1" applyAlignment="1" applyProtection="1">
      <alignment horizontal="left" vertical="center"/>
    </xf>
    <xf numFmtId="4" fontId="14" fillId="0" borderId="0" xfId="3" applyNumberFormat="1" applyFont="1" applyFill="1" applyBorder="1" applyAlignment="1" applyProtection="1">
      <alignment vertical="center"/>
    </xf>
    <xf numFmtId="0" fontId="14" fillId="0" borderId="0" xfId="3" applyFont="1" applyFill="1" applyAlignment="1" applyProtection="1">
      <alignment vertical="center"/>
    </xf>
    <xf numFmtId="0" fontId="14" fillId="0" borderId="0" xfId="3" applyFont="1" applyAlignment="1" applyProtection="1">
      <alignment vertical="center"/>
    </xf>
    <xf numFmtId="4" fontId="14" fillId="9" borderId="0" xfId="0" applyNumberFormat="1" applyFont="1" applyFill="1" applyBorder="1" applyAlignment="1" applyProtection="1">
      <alignment horizontal="center" vertical="center"/>
    </xf>
    <xf numFmtId="4" fontId="14" fillId="9" borderId="0" xfId="0" applyNumberFormat="1" applyFont="1" applyFill="1" applyBorder="1" applyAlignment="1" applyProtection="1">
      <alignment vertical="center"/>
    </xf>
    <xf numFmtId="0" fontId="21" fillId="0" borderId="0" xfId="0" applyFont="1" applyProtection="1"/>
    <xf numFmtId="0" fontId="14" fillId="5" borderId="0" xfId="3" applyFont="1" applyFill="1" applyAlignment="1" applyProtection="1">
      <alignment vertical="center"/>
    </xf>
    <xf numFmtId="0" fontId="14" fillId="5" borderId="0" xfId="3" applyFont="1" applyFill="1" applyAlignment="1" applyProtection="1">
      <alignment vertical="center" wrapText="1"/>
    </xf>
    <xf numFmtId="0" fontId="14" fillId="0" borderId="0" xfId="0" applyFont="1" applyAlignment="1" applyProtection="1">
      <alignment horizontal="left" vertical="center"/>
    </xf>
    <xf numFmtId="0" fontId="15" fillId="0" borderId="0" xfId="3" applyFont="1" applyFill="1" applyAlignment="1" applyProtection="1">
      <alignment vertical="center"/>
    </xf>
    <xf numFmtId="2" fontId="14" fillId="0" borderId="0" xfId="3" applyNumberFormat="1" applyFont="1" applyFill="1" applyAlignment="1" applyProtection="1">
      <alignment vertical="center"/>
    </xf>
    <xf numFmtId="44" fontId="14" fillId="20" borderId="0" xfId="3" applyNumberFormat="1" applyFont="1" applyFill="1" applyBorder="1" applyAlignment="1" applyProtection="1">
      <alignment horizontal="center" vertical="center" wrapText="1"/>
    </xf>
    <xf numFmtId="0" fontId="15" fillId="20" borderId="0" xfId="0" applyFont="1" applyFill="1" applyBorder="1" applyAlignment="1" applyProtection="1">
      <alignment vertical="center" wrapText="1"/>
    </xf>
    <xf numFmtId="0" fontId="15" fillId="5" borderId="0" xfId="3" applyFont="1" applyFill="1" applyBorder="1" applyAlignment="1" applyProtection="1">
      <alignment vertical="center" wrapText="1"/>
    </xf>
    <xf numFmtId="0" fontId="31" fillId="16" borderId="0" xfId="0" applyFont="1" applyFill="1" applyProtection="1"/>
    <xf numFmtId="2" fontId="31" fillId="5" borderId="3" xfId="0" applyNumberFormat="1" applyFont="1" applyFill="1" applyBorder="1" applyAlignment="1" applyProtection="1">
      <alignment horizontal="center" vertical="center"/>
    </xf>
    <xf numFmtId="4" fontId="31" fillId="36" borderId="3" xfId="0" applyNumberFormat="1" applyFont="1" applyFill="1" applyBorder="1" applyAlignment="1" applyProtection="1">
      <alignment horizontal="center" vertical="center"/>
    </xf>
    <xf numFmtId="4" fontId="24" fillId="37" borderId="3" xfId="0" applyNumberFormat="1" applyFont="1" applyFill="1" applyBorder="1" applyAlignment="1" applyProtection="1">
      <alignment horizontal="center" vertical="center"/>
    </xf>
    <xf numFmtId="0" fontId="49" fillId="5" borderId="20" xfId="0" applyFont="1" applyFill="1" applyBorder="1" applyAlignment="1" applyProtection="1">
      <alignment horizontal="center" vertical="center"/>
    </xf>
    <xf numFmtId="4" fontId="49" fillId="5" borderId="20" xfId="0" applyNumberFormat="1" applyFont="1" applyFill="1" applyBorder="1" applyAlignment="1" applyProtection="1">
      <alignment horizontal="left" vertical="center" wrapText="1"/>
    </xf>
    <xf numFmtId="4" fontId="31" fillId="36" borderId="20" xfId="0" applyNumberFormat="1" applyFont="1" applyFill="1" applyBorder="1" applyAlignment="1" applyProtection="1">
      <alignment horizontal="center" vertical="center"/>
    </xf>
    <xf numFmtId="4" fontId="24" fillId="0" borderId="20" xfId="0" applyNumberFormat="1" applyFont="1" applyFill="1" applyBorder="1" applyAlignment="1" applyProtection="1">
      <alignment horizontal="center" vertical="center"/>
    </xf>
    <xf numFmtId="4" fontId="31" fillId="36" borderId="0" xfId="0" applyNumberFormat="1" applyFont="1" applyFill="1" applyBorder="1" applyAlignment="1" applyProtection="1">
      <alignment horizontal="left" vertical="center"/>
    </xf>
    <xf numFmtId="2" fontId="31" fillId="5" borderId="0" xfId="0" applyNumberFormat="1" applyFont="1" applyFill="1" applyBorder="1" applyAlignment="1" applyProtection="1">
      <alignment horizontal="center" vertical="center"/>
    </xf>
    <xf numFmtId="4" fontId="31" fillId="36" borderId="0" xfId="0" applyNumberFormat="1" applyFont="1" applyFill="1" applyBorder="1" applyAlignment="1" applyProtection="1">
      <alignment horizontal="center" vertical="center"/>
    </xf>
    <xf numFmtId="4" fontId="24" fillId="0" borderId="0" xfId="0" applyNumberFormat="1" applyFont="1" applyFill="1" applyBorder="1" applyAlignment="1" applyProtection="1">
      <alignment horizontal="center" vertical="center"/>
    </xf>
    <xf numFmtId="0" fontId="14" fillId="5" borderId="0" xfId="3" applyFont="1" applyFill="1" applyBorder="1" applyAlignment="1" applyProtection="1">
      <alignment horizontal="right" vertical="center"/>
    </xf>
    <xf numFmtId="0" fontId="14" fillId="5" borderId="0" xfId="3" applyFont="1" applyFill="1" applyProtection="1"/>
    <xf numFmtId="0" fontId="15" fillId="5" borderId="0" xfId="3" applyFont="1" applyFill="1" applyBorder="1" applyAlignment="1" applyProtection="1">
      <alignment horizontal="center" vertical="center"/>
    </xf>
    <xf numFmtId="0" fontId="15" fillId="5" borderId="35" xfId="3" applyFont="1" applyFill="1" applyBorder="1" applyAlignment="1" applyProtection="1">
      <alignment horizontal="center" vertical="center"/>
    </xf>
    <xf numFmtId="0" fontId="15"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wrapText="1"/>
    </xf>
    <xf numFmtId="0" fontId="15" fillId="7" borderId="3" xfId="3" applyFont="1" applyFill="1" applyBorder="1" applyAlignment="1" applyProtection="1">
      <alignment horizontal="center" vertical="center" wrapText="1"/>
    </xf>
    <xf numFmtId="10" fontId="14" fillId="5" borderId="2" xfId="2" applyNumberFormat="1" applyFont="1" applyFill="1" applyBorder="1" applyAlignment="1" applyProtection="1">
      <alignment horizontal="center" vertical="center" wrapText="1"/>
    </xf>
    <xf numFmtId="4" fontId="12" fillId="0" borderId="3" xfId="3" applyNumberFormat="1" applyFont="1" applyFill="1" applyBorder="1" applyAlignment="1" applyProtection="1">
      <alignment horizontal="right" vertical="center" indent="1"/>
    </xf>
    <xf numFmtId="4" fontId="12" fillId="5" borderId="3" xfId="3" applyNumberFormat="1" applyFont="1" applyFill="1" applyBorder="1" applyAlignment="1" applyProtection="1">
      <alignment horizontal="right" vertical="center" indent="1"/>
    </xf>
    <xf numFmtId="4" fontId="14" fillId="5" borderId="3" xfId="3" applyNumberFormat="1" applyFont="1" applyFill="1" applyBorder="1" applyAlignment="1" applyProtection="1">
      <alignment horizontal="right" vertical="center" indent="1"/>
    </xf>
    <xf numFmtId="0" fontId="12" fillId="5" borderId="0" xfId="3" applyFont="1" applyFill="1" applyBorder="1" applyAlignment="1" applyProtection="1">
      <alignment horizontal="center" vertical="center"/>
    </xf>
    <xf numFmtId="4" fontId="12" fillId="5" borderId="0" xfId="3" applyNumberFormat="1" applyFont="1" applyFill="1" applyBorder="1" applyAlignment="1" applyProtection="1">
      <alignment horizontal="left" vertical="center" wrapText="1"/>
    </xf>
    <xf numFmtId="4" fontId="12" fillId="5" borderId="0" xfId="3" applyNumberFormat="1" applyFont="1" applyFill="1" applyBorder="1" applyAlignment="1" applyProtection="1">
      <alignment horizontal="right" vertical="center" indent="1"/>
    </xf>
    <xf numFmtId="4" fontId="14" fillId="5" borderId="0" xfId="3" applyNumberFormat="1" applyFont="1" applyFill="1" applyBorder="1" applyAlignment="1" applyProtection="1">
      <alignment horizontal="right" vertical="center" indent="1"/>
    </xf>
    <xf numFmtId="166" fontId="15" fillId="5" borderId="0" xfId="3" applyNumberFormat="1" applyFont="1" applyFill="1" applyBorder="1" applyAlignment="1" applyProtection="1">
      <alignment horizontal="right" vertical="center" indent="1"/>
    </xf>
    <xf numFmtId="0" fontId="31" fillId="0" borderId="0" xfId="0" applyFont="1" applyBorder="1" applyProtection="1"/>
    <xf numFmtId="0" fontId="24" fillId="0" borderId="0" xfId="0" applyFont="1" applyBorder="1" applyAlignment="1" applyProtection="1">
      <alignment horizontal="center" vertical="center" wrapText="1"/>
    </xf>
    <xf numFmtId="4" fontId="31" fillId="0" borderId="0" xfId="0" applyNumberFormat="1" applyFont="1" applyBorder="1" applyAlignment="1" applyProtection="1">
      <alignment vertical="center"/>
    </xf>
    <xf numFmtId="0" fontId="31" fillId="0" borderId="0" xfId="0" applyFont="1" applyProtection="1"/>
    <xf numFmtId="0" fontId="15" fillId="0" borderId="0" xfId="0" applyFont="1" applyBorder="1" applyAlignment="1" applyProtection="1">
      <alignment horizontal="center" vertical="center" wrapText="1"/>
    </xf>
    <xf numFmtId="4" fontId="14" fillId="0" borderId="0" xfId="0" applyNumberFormat="1" applyFont="1" applyBorder="1" applyAlignment="1" applyProtection="1">
      <alignment vertical="center"/>
    </xf>
    <xf numFmtId="49" fontId="14" fillId="0" borderId="0" xfId="3" applyNumberFormat="1" applyFont="1" applyFill="1" applyBorder="1" applyAlignment="1" applyProtection="1">
      <alignment horizontal="center" wrapText="1"/>
    </xf>
    <xf numFmtId="0" fontId="15" fillId="5" borderId="17" xfId="3" applyFont="1" applyFill="1" applyBorder="1" applyAlignment="1" applyProtection="1">
      <alignment vertical="center"/>
    </xf>
    <xf numFmtId="0" fontId="14" fillId="2" borderId="3" xfId="3" applyFont="1" applyFill="1" applyBorder="1" applyAlignment="1" applyProtection="1">
      <alignment horizontal="center" vertical="center"/>
    </xf>
    <xf numFmtId="0" fontId="14" fillId="2" borderId="3" xfId="3" applyFont="1" applyFill="1" applyBorder="1" applyAlignment="1" applyProtection="1">
      <alignment horizontal="left" vertical="center"/>
    </xf>
    <xf numFmtId="0" fontId="15" fillId="4" borderId="3" xfId="3" applyFont="1" applyFill="1" applyBorder="1" applyAlignment="1" applyProtection="1">
      <alignment horizontal="center" vertical="center"/>
    </xf>
    <xf numFmtId="164" fontId="15" fillId="5" borderId="3" xfId="1" applyFont="1" applyFill="1" applyBorder="1" applyAlignment="1" applyProtection="1">
      <alignment horizontal="right" vertical="center" indent="3"/>
    </xf>
    <xf numFmtId="0" fontId="29" fillId="0" borderId="0" xfId="0" applyFont="1" applyFill="1" applyBorder="1" applyProtection="1"/>
    <xf numFmtId="0" fontId="21" fillId="17" borderId="0" xfId="0" applyFont="1" applyFill="1" applyBorder="1" applyAlignment="1" applyProtection="1">
      <alignment horizontal="center" wrapText="1"/>
    </xf>
    <xf numFmtId="0" fontId="21" fillId="17" borderId="0" xfId="0" applyFont="1" applyFill="1" applyBorder="1" applyProtection="1"/>
    <xf numFmtId="0" fontId="21" fillId="17" borderId="3" xfId="0" applyFont="1" applyFill="1" applyBorder="1" applyAlignment="1" applyProtection="1">
      <alignment horizontal="center" vertical="center" wrapText="1"/>
    </xf>
    <xf numFmtId="0" fontId="25" fillId="17" borderId="0" xfId="0" applyFont="1" applyFill="1" applyBorder="1" applyAlignment="1" applyProtection="1">
      <alignment wrapText="1"/>
    </xf>
    <xf numFmtId="0" fontId="14" fillId="0" borderId="0" xfId="0" applyFont="1" applyBorder="1" applyAlignment="1" applyProtection="1"/>
    <xf numFmtId="0" fontId="53" fillId="12" borderId="0" xfId="0" applyFont="1" applyFill="1" applyBorder="1" applyAlignment="1" applyProtection="1">
      <alignment vertical="center" wrapText="1"/>
    </xf>
    <xf numFmtId="0" fontId="4" fillId="0" borderId="0" xfId="0" applyFont="1" applyProtection="1"/>
    <xf numFmtId="0" fontId="53" fillId="12" borderId="0" xfId="0" applyFont="1" applyFill="1" applyBorder="1" applyAlignment="1" applyProtection="1">
      <alignment horizontal="left" vertical="center" wrapText="1"/>
    </xf>
    <xf numFmtId="4" fontId="12" fillId="12" borderId="0" xfId="0" applyNumberFormat="1" applyFont="1" applyFill="1" applyBorder="1" applyAlignment="1" applyProtection="1">
      <alignment horizontal="center" vertical="center"/>
    </xf>
    <xf numFmtId="4" fontId="12" fillId="12" borderId="0" xfId="0" applyNumberFormat="1" applyFont="1" applyFill="1" applyBorder="1" applyAlignment="1" applyProtection="1">
      <alignment horizontal="right" vertical="center"/>
    </xf>
    <xf numFmtId="4" fontId="12" fillId="0" borderId="0" xfId="0" applyNumberFormat="1" applyFont="1" applyAlignment="1" applyProtection="1">
      <alignment horizontal="right" vertical="center" wrapText="1"/>
    </xf>
    <xf numFmtId="0" fontId="4" fillId="0" borderId="0" xfId="0" applyFont="1" applyAlignment="1" applyProtection="1">
      <alignment horizontal="right"/>
    </xf>
    <xf numFmtId="0" fontId="12" fillId="0" borderId="0" xfId="0" applyFont="1" applyAlignment="1" applyProtection="1">
      <alignment vertical="center"/>
    </xf>
    <xf numFmtId="0" fontId="12" fillId="0" borderId="0" xfId="0" applyFont="1" applyProtection="1"/>
    <xf numFmtId="0" fontId="32" fillId="12" borderId="0" xfId="0" applyFont="1" applyFill="1" applyBorder="1" applyAlignment="1" applyProtection="1">
      <alignment vertical="center" wrapText="1"/>
    </xf>
    <xf numFmtId="0" fontId="14" fillId="0" borderId="0" xfId="0" applyFont="1" applyAlignment="1" applyProtection="1">
      <alignment vertical="center"/>
    </xf>
    <xf numFmtId="0" fontId="25" fillId="17" borderId="0" xfId="0" applyFont="1" applyFill="1" applyBorder="1" applyAlignment="1" applyProtection="1">
      <alignment vertical="center"/>
    </xf>
    <xf numFmtId="0" fontId="21" fillId="17" borderId="0" xfId="0" applyFont="1" applyFill="1" applyBorder="1" applyAlignment="1" applyProtection="1">
      <alignment horizontal="right" wrapText="1"/>
    </xf>
    <xf numFmtId="49" fontId="21" fillId="0" borderId="40" xfId="0" applyNumberFormat="1" applyFont="1" applyFill="1" applyBorder="1" applyAlignment="1" applyProtection="1">
      <alignment horizontal="center" vertical="center" wrapText="1"/>
    </xf>
    <xf numFmtId="14" fontId="21" fillId="0" borderId="42" xfId="0" applyNumberFormat="1" applyFont="1" applyFill="1" applyBorder="1" applyAlignment="1" applyProtection="1">
      <alignment horizontal="center" vertical="center" wrapText="1"/>
    </xf>
    <xf numFmtId="10" fontId="21" fillId="17" borderId="42" xfId="0" applyNumberFormat="1" applyFont="1" applyFill="1" applyBorder="1" applyAlignment="1" applyProtection="1">
      <alignment horizontal="center" vertical="center" wrapText="1"/>
    </xf>
    <xf numFmtId="10" fontId="14" fillId="0" borderId="46" xfId="0" applyNumberFormat="1" applyFont="1" applyFill="1" applyBorder="1" applyAlignment="1" applyProtection="1">
      <alignment horizontal="center"/>
    </xf>
    <xf numFmtId="0" fontId="21" fillId="0" borderId="46" xfId="0" applyFont="1" applyFill="1" applyBorder="1" applyAlignment="1" applyProtection="1">
      <alignment horizontal="center" vertical="center" wrapText="1"/>
    </xf>
    <xf numFmtId="4" fontId="21" fillId="0" borderId="40" xfId="0" applyNumberFormat="1" applyFont="1" applyFill="1" applyBorder="1" applyAlignment="1" applyProtection="1">
      <alignment horizontal="center" vertical="center"/>
    </xf>
    <xf numFmtId="4" fontId="21" fillId="19" borderId="46" xfId="0" applyNumberFormat="1" applyFont="1" applyFill="1" applyBorder="1" applyAlignment="1" applyProtection="1">
      <alignment horizontal="center" vertical="center"/>
    </xf>
    <xf numFmtId="4" fontId="21" fillId="17" borderId="40" xfId="0" applyNumberFormat="1" applyFont="1" applyFill="1" applyBorder="1" applyAlignment="1" applyProtection="1">
      <alignment horizontal="center" vertical="center"/>
    </xf>
    <xf numFmtId="4" fontId="21" fillId="19" borderId="48" xfId="0" applyNumberFormat="1" applyFont="1" applyFill="1" applyBorder="1" applyAlignment="1" applyProtection="1">
      <alignment horizontal="center" vertical="center"/>
    </xf>
    <xf numFmtId="4" fontId="21" fillId="19" borderId="40" xfId="0" applyNumberFormat="1" applyFont="1" applyFill="1" applyBorder="1" applyAlignment="1" applyProtection="1">
      <alignment horizontal="center" vertical="center"/>
    </xf>
    <xf numFmtId="0" fontId="21" fillId="0" borderId="42" xfId="0" applyFont="1" applyFill="1" applyBorder="1" applyAlignment="1" applyProtection="1">
      <alignment horizontal="center" vertical="center"/>
    </xf>
    <xf numFmtId="0" fontId="21" fillId="0" borderId="42" xfId="0" applyFont="1" applyFill="1" applyBorder="1" applyAlignment="1" applyProtection="1">
      <alignment horizontal="left" vertical="center" wrapText="1"/>
    </xf>
    <xf numFmtId="0" fontId="21" fillId="0" borderId="52" xfId="0" applyFont="1" applyFill="1" applyBorder="1" applyAlignment="1" applyProtection="1">
      <alignment horizontal="center" vertical="center" wrapText="1"/>
    </xf>
    <xf numFmtId="170" fontId="25" fillId="20" borderId="57" xfId="0" applyNumberFormat="1" applyFont="1" applyFill="1" applyBorder="1" applyAlignment="1" applyProtection="1">
      <alignment horizontal="center" vertical="center"/>
    </xf>
    <xf numFmtId="0" fontId="21" fillId="17" borderId="0" xfId="0" applyFont="1" applyFill="1" applyBorder="1" applyAlignment="1" applyProtection="1">
      <alignment horizontal="center" vertical="center"/>
    </xf>
    <xf numFmtId="0" fontId="21" fillId="0" borderId="0" xfId="0" applyFont="1" applyFill="1" applyBorder="1" applyAlignment="1" applyProtection="1">
      <alignment horizontal="left" vertical="center" wrapText="1"/>
    </xf>
    <xf numFmtId="0" fontId="21" fillId="0" borderId="0" xfId="0" applyFont="1" applyFill="1" applyBorder="1" applyAlignment="1" applyProtection="1">
      <alignment horizontal="center" vertical="center" wrapText="1"/>
    </xf>
    <xf numFmtId="166" fontId="30" fillId="0" borderId="0" xfId="0" applyNumberFormat="1" applyFont="1" applyFill="1" applyBorder="1" applyAlignment="1" applyProtection="1">
      <alignment horizontal="center" vertical="center"/>
    </xf>
    <xf numFmtId="166" fontId="49" fillId="0" borderId="0" xfId="0" applyNumberFormat="1" applyFont="1" applyFill="1" applyBorder="1" applyAlignment="1" applyProtection="1">
      <alignment horizontal="center" vertical="center"/>
    </xf>
    <xf numFmtId="166" fontId="49" fillId="17" borderId="0" xfId="0" applyNumberFormat="1" applyFont="1" applyFill="1" applyBorder="1" applyAlignment="1" applyProtection="1">
      <alignment horizontal="center" vertical="center"/>
    </xf>
    <xf numFmtId="4" fontId="25" fillId="17" borderId="0" xfId="0" applyNumberFormat="1" applyFont="1" applyFill="1" applyBorder="1" applyAlignment="1" applyProtection="1">
      <alignment horizontal="right" vertical="center"/>
    </xf>
    <xf numFmtId="166" fontId="30" fillId="0" borderId="0" xfId="0" applyNumberFormat="1" applyFont="1" applyFill="1" applyBorder="1" applyAlignment="1" applyProtection="1">
      <alignment horizontal="center" vertical="center" wrapText="1"/>
    </xf>
    <xf numFmtId="0" fontId="49" fillId="17" borderId="0" xfId="0" applyFont="1" applyFill="1" applyBorder="1" applyAlignment="1" applyProtection="1">
      <alignment horizontal="center" vertical="center"/>
    </xf>
    <xf numFmtId="0" fontId="49" fillId="17" borderId="0" xfId="0" applyFont="1" applyFill="1" applyBorder="1" applyAlignment="1" applyProtection="1">
      <alignment horizontal="left" vertical="center" wrapText="1"/>
    </xf>
    <xf numFmtId="164" fontId="30" fillId="17" borderId="0" xfId="0" applyNumberFormat="1" applyFont="1" applyFill="1" applyBorder="1" applyAlignment="1" applyProtection="1">
      <alignment horizontal="center" vertical="center"/>
    </xf>
    <xf numFmtId="4" fontId="49" fillId="17" borderId="0" xfId="0" applyNumberFormat="1" applyFont="1" applyFill="1" applyBorder="1" applyAlignment="1" applyProtection="1">
      <alignment horizontal="center" vertical="center"/>
    </xf>
    <xf numFmtId="0" fontId="25" fillId="0" borderId="0" xfId="0" applyFont="1" applyFill="1" applyBorder="1" applyAlignment="1" applyProtection="1">
      <alignment vertical="center"/>
    </xf>
    <xf numFmtId="2" fontId="49" fillId="17" borderId="0" xfId="0" applyNumberFormat="1" applyFont="1" applyFill="1" applyBorder="1" applyAlignment="1" applyProtection="1">
      <alignment horizontal="center" vertical="center"/>
    </xf>
    <xf numFmtId="0" fontId="21" fillId="17" borderId="0" xfId="0" applyFont="1" applyFill="1" applyBorder="1" applyAlignment="1" applyProtection="1">
      <alignment horizontal="left" vertical="center" wrapText="1"/>
    </xf>
    <xf numFmtId="0" fontId="21" fillId="20" borderId="0" xfId="0" applyFont="1" applyFill="1" applyBorder="1" applyAlignment="1" applyProtection="1">
      <alignment horizontal="center" vertical="center" wrapText="1"/>
    </xf>
    <xf numFmtId="10" fontId="21" fillId="0" borderId="0" xfId="0" applyNumberFormat="1" applyFont="1" applyFill="1" applyBorder="1" applyAlignment="1" applyProtection="1">
      <alignment horizontal="center" vertical="center" wrapText="1"/>
    </xf>
    <xf numFmtId="3" fontId="21" fillId="0" borderId="0" xfId="0" applyNumberFormat="1"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4" fontId="29" fillId="0" borderId="0" xfId="0" applyNumberFormat="1" applyFont="1" applyFill="1" applyBorder="1" applyProtection="1"/>
    <xf numFmtId="0" fontId="21" fillId="21" borderId="0" xfId="0" applyFont="1" applyFill="1" applyBorder="1" applyAlignment="1" applyProtection="1">
      <alignment horizontal="center" vertical="center"/>
    </xf>
    <xf numFmtId="0" fontId="49" fillId="21" borderId="0" xfId="0" applyFont="1" applyFill="1" applyBorder="1" applyAlignment="1" applyProtection="1">
      <alignment horizontal="left" vertical="center" wrapText="1"/>
    </xf>
    <xf numFmtId="0" fontId="21" fillId="21" borderId="0" xfId="0" applyFont="1" applyFill="1" applyBorder="1" applyAlignment="1" applyProtection="1">
      <alignment horizontal="center" vertical="center" wrapText="1"/>
    </xf>
    <xf numFmtId="14" fontId="21" fillId="21" borderId="0" xfId="0" applyNumberFormat="1" applyFont="1" applyFill="1" applyBorder="1" applyAlignment="1" applyProtection="1">
      <alignment horizontal="center" vertical="center" wrapText="1"/>
    </xf>
    <xf numFmtId="3" fontId="21" fillId="17" borderId="0" xfId="0" applyNumberFormat="1" applyFont="1" applyFill="1" applyBorder="1" applyAlignment="1" applyProtection="1">
      <alignment horizontal="center" vertical="center"/>
    </xf>
    <xf numFmtId="44" fontId="21" fillId="20" borderId="0" xfId="0" applyNumberFormat="1" applyFont="1" applyFill="1" applyBorder="1" applyAlignment="1" applyProtection="1"/>
    <xf numFmtId="0" fontId="29" fillId="0" borderId="0" xfId="0" applyFont="1" applyFill="1" applyBorder="1" applyAlignment="1" applyProtection="1"/>
    <xf numFmtId="0" fontId="51" fillId="0" borderId="0" xfId="0" applyFont="1" applyFill="1" applyBorder="1" applyAlignment="1" applyProtection="1"/>
    <xf numFmtId="0" fontId="25" fillId="17" borderId="0" xfId="0" applyFont="1" applyFill="1" applyBorder="1" applyAlignment="1" applyProtection="1">
      <alignment horizontal="center" vertical="center"/>
    </xf>
    <xf numFmtId="10" fontId="19" fillId="0" borderId="42" xfId="0" applyNumberFormat="1" applyFont="1" applyFill="1" applyBorder="1" applyAlignment="1" applyProtection="1">
      <alignment horizontal="center" vertical="center" wrapText="1"/>
    </xf>
    <xf numFmtId="0" fontId="19" fillId="0" borderId="42" xfId="0" applyFont="1" applyFill="1" applyBorder="1" applyAlignment="1" applyProtection="1">
      <alignment horizontal="center" vertical="center" wrapText="1"/>
    </xf>
    <xf numFmtId="0" fontId="26" fillId="0" borderId="42" xfId="0" applyFont="1" applyFill="1" applyBorder="1" applyAlignment="1" applyProtection="1">
      <alignment horizontal="center" vertical="center" wrapText="1"/>
    </xf>
    <xf numFmtId="0" fontId="19" fillId="0" borderId="42" xfId="0" applyFont="1" applyFill="1" applyBorder="1" applyAlignment="1" applyProtection="1">
      <alignment horizontal="left" vertical="center" wrapText="1"/>
    </xf>
    <xf numFmtId="10" fontId="19" fillId="17" borderId="0" xfId="0" applyNumberFormat="1" applyFont="1" applyFill="1" applyBorder="1" applyAlignment="1" applyProtection="1">
      <alignment horizontal="left" vertical="center"/>
    </xf>
    <xf numFmtId="10" fontId="19" fillId="0" borderId="0" xfId="0" applyNumberFormat="1" applyFont="1" applyFill="1" applyBorder="1" applyAlignment="1" applyProtection="1">
      <alignment horizontal="left" vertical="center"/>
    </xf>
    <xf numFmtId="4" fontId="14" fillId="0" borderId="0" xfId="0" applyNumberFormat="1" applyFont="1" applyFill="1" applyBorder="1" applyProtection="1"/>
    <xf numFmtId="165" fontId="21" fillId="17" borderId="0" xfId="0" applyNumberFormat="1" applyFont="1" applyFill="1" applyBorder="1" applyAlignment="1" applyProtection="1">
      <alignment horizontal="center" vertical="center"/>
    </xf>
    <xf numFmtId="0" fontId="22" fillId="17" borderId="0" xfId="0" applyFont="1" applyFill="1" applyBorder="1" applyAlignment="1" applyProtection="1">
      <alignment vertical="center"/>
    </xf>
    <xf numFmtId="0" fontId="27" fillId="17" borderId="0" xfId="0" applyFont="1" applyFill="1" applyBorder="1" applyAlignment="1" applyProtection="1">
      <alignment horizontal="right" vertical="center" wrapText="1"/>
    </xf>
    <xf numFmtId="4" fontId="28" fillId="0" borderId="0" xfId="0" applyNumberFormat="1" applyFont="1" applyFill="1" applyBorder="1" applyAlignment="1" applyProtection="1">
      <alignment horizontal="right" vertical="center" wrapText="1"/>
    </xf>
    <xf numFmtId="10" fontId="22" fillId="17" borderId="0" xfId="0" applyNumberFormat="1" applyFont="1" applyFill="1" applyBorder="1" applyAlignment="1" applyProtection="1">
      <alignment horizontal="left" vertical="center"/>
    </xf>
    <xf numFmtId="10" fontId="22" fillId="0" borderId="0" xfId="0" applyNumberFormat="1" applyFont="1" applyFill="1" applyBorder="1" applyAlignment="1" applyProtection="1">
      <alignment horizontal="left" vertical="center"/>
    </xf>
    <xf numFmtId="0" fontId="22" fillId="0" borderId="42" xfId="0" applyFont="1" applyFill="1" applyBorder="1" applyAlignment="1" applyProtection="1">
      <alignment horizontal="center" vertical="center" wrapText="1"/>
    </xf>
    <xf numFmtId="0" fontId="23" fillId="0" borderId="4" xfId="0" applyFont="1" applyFill="1" applyBorder="1" applyAlignment="1" applyProtection="1">
      <alignment vertical="center" wrapText="1"/>
    </xf>
    <xf numFmtId="0" fontId="22" fillId="0" borderId="4" xfId="0" quotePrefix="1" applyFont="1" applyFill="1" applyBorder="1" applyAlignment="1" applyProtection="1">
      <alignment vertical="center" wrapText="1"/>
    </xf>
    <xf numFmtId="0" fontId="22" fillId="0" borderId="3" xfId="0" applyFont="1" applyFill="1" applyBorder="1" applyAlignment="1" applyProtection="1">
      <alignment vertical="center" wrapText="1"/>
    </xf>
    <xf numFmtId="0" fontId="30" fillId="17" borderId="0" xfId="0"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10" fontId="19" fillId="0" borderId="42" xfId="0" applyNumberFormat="1" applyFont="1" applyFill="1" applyBorder="1" applyAlignment="1" applyProtection="1">
      <alignment horizontal="left" vertical="center" wrapText="1"/>
    </xf>
    <xf numFmtId="165" fontId="14" fillId="0" borderId="0" xfId="0" applyNumberFormat="1" applyFont="1" applyFill="1" applyBorder="1" applyProtection="1"/>
    <xf numFmtId="0" fontId="15" fillId="10" borderId="3" xfId="0" applyFont="1" applyFill="1" applyBorder="1" applyAlignment="1" applyProtection="1">
      <alignment horizontal="center" vertical="center"/>
    </xf>
    <xf numFmtId="0" fontId="14" fillId="10" borderId="3" xfId="0" applyFont="1" applyFill="1" applyBorder="1" applyAlignment="1" applyProtection="1">
      <alignment horizontal="center" vertical="center"/>
    </xf>
    <xf numFmtId="168" fontId="21" fillId="10" borderId="3" xfId="0" applyNumberFormat="1" applyFont="1" applyFill="1" applyBorder="1" applyAlignment="1" applyProtection="1">
      <alignment horizontal="center" vertical="center"/>
    </xf>
    <xf numFmtId="4" fontId="14" fillId="10" borderId="4" xfId="0" applyNumberFormat="1" applyFont="1" applyFill="1" applyBorder="1" applyAlignment="1" applyProtection="1">
      <alignment horizontal="right" vertical="center" indent="1"/>
    </xf>
    <xf numFmtId="165" fontId="14" fillId="30" borderId="4" xfId="0" applyNumberFormat="1" applyFont="1" applyFill="1" applyBorder="1" applyAlignment="1" applyProtection="1">
      <alignment horizontal="right" vertical="center" indent="1"/>
    </xf>
    <xf numFmtId="165" fontId="14" fillId="32" borderId="4" xfId="0" applyNumberFormat="1" applyFont="1" applyFill="1" applyBorder="1" applyAlignment="1" applyProtection="1">
      <alignment horizontal="right" vertical="center" indent="1"/>
    </xf>
    <xf numFmtId="171" fontId="14" fillId="32" borderId="3" xfId="0" applyNumberFormat="1" applyFont="1" applyFill="1" applyBorder="1" applyAlignment="1" applyProtection="1">
      <alignment horizontal="right" vertical="center" indent="1"/>
    </xf>
    <xf numFmtId="4" fontId="14" fillId="30" borderId="1" xfId="0" applyNumberFormat="1" applyFont="1" applyFill="1" applyBorder="1" applyAlignment="1" applyProtection="1">
      <alignment horizontal="right" vertical="center" indent="1"/>
    </xf>
    <xf numFmtId="4" fontId="14" fillId="39" borderId="1" xfId="0" applyNumberFormat="1" applyFont="1" applyFill="1" applyBorder="1" applyAlignment="1" applyProtection="1">
      <alignment horizontal="right" vertical="center" indent="1"/>
    </xf>
    <xf numFmtId="0" fontId="14" fillId="0" borderId="0" xfId="3" applyFont="1" applyFill="1" applyProtection="1"/>
    <xf numFmtId="0" fontId="14" fillId="0" borderId="0" xfId="3" applyFont="1" applyProtection="1"/>
    <xf numFmtId="0" fontId="14" fillId="10" borderId="3" xfId="3" applyNumberFormat="1" applyFont="1" applyFill="1" applyBorder="1" applyAlignment="1" applyProtection="1">
      <alignment horizontal="center" vertical="center" wrapText="1"/>
    </xf>
    <xf numFmtId="49" fontId="14" fillId="10" borderId="3" xfId="3" applyNumberFormat="1" applyFont="1" applyFill="1" applyBorder="1" applyAlignment="1" applyProtection="1">
      <alignment horizontal="center" vertical="center" wrapText="1"/>
    </xf>
    <xf numFmtId="14" fontId="14" fillId="10" borderId="3" xfId="3" applyNumberFormat="1" applyFont="1" applyFill="1" applyBorder="1" applyAlignment="1" applyProtection="1">
      <alignment horizontal="center" vertical="center" wrapText="1"/>
    </xf>
    <xf numFmtId="4" fontId="14" fillId="0" borderId="0" xfId="3" applyNumberFormat="1" applyFont="1" applyFill="1" applyBorder="1" applyAlignment="1" applyProtection="1">
      <alignment horizontal="center" vertical="center"/>
    </xf>
    <xf numFmtId="0" fontId="12" fillId="12" borderId="0" xfId="0" applyFont="1" applyFill="1" applyBorder="1" applyAlignment="1" applyProtection="1">
      <alignment horizontal="center" vertical="center"/>
    </xf>
    <xf numFmtId="4" fontId="12" fillId="12" borderId="0" xfId="0" applyNumberFormat="1" applyFont="1" applyFill="1" applyBorder="1" applyAlignment="1" applyProtection="1">
      <alignment horizontal="left" vertical="center" wrapText="1"/>
    </xf>
    <xf numFmtId="166" fontId="32" fillId="12" borderId="0" xfId="0" applyNumberFormat="1" applyFont="1" applyFill="1" applyBorder="1" applyAlignment="1" applyProtection="1">
      <alignment horizontal="center" vertical="center"/>
    </xf>
    <xf numFmtId="4" fontId="32" fillId="12" borderId="0" xfId="0" applyNumberFormat="1" applyFont="1" applyFill="1" applyBorder="1" applyAlignment="1" applyProtection="1">
      <alignment horizontal="center" vertical="center"/>
    </xf>
    <xf numFmtId="0" fontId="32" fillId="0" borderId="0" xfId="0" applyFont="1" applyAlignment="1" applyProtection="1">
      <alignment horizontal="center" vertical="center" wrapText="1"/>
    </xf>
    <xf numFmtId="4" fontId="12" fillId="0" borderId="0" xfId="0" applyNumberFormat="1" applyFont="1" applyAlignment="1" applyProtection="1">
      <alignment vertical="center"/>
    </xf>
    <xf numFmtId="0" fontId="14" fillId="0" borderId="0" xfId="3" applyFont="1" applyAlignment="1" applyProtection="1">
      <alignment horizontal="left" vertical="center"/>
    </xf>
    <xf numFmtId="0" fontId="15" fillId="0" borderId="0" xfId="3" applyFont="1" applyFill="1" applyProtection="1"/>
    <xf numFmtId="2" fontId="14" fillId="0" borderId="0" xfId="3" applyNumberFormat="1" applyFont="1" applyFill="1" applyProtection="1"/>
    <xf numFmtId="0" fontId="63" fillId="0" borderId="0" xfId="3" applyFont="1" applyFill="1" applyProtection="1"/>
    <xf numFmtId="0" fontId="63" fillId="0" borderId="0" xfId="3" applyFont="1" applyProtection="1"/>
    <xf numFmtId="0" fontId="64" fillId="0" borderId="0" xfId="3" applyFont="1" applyProtection="1"/>
    <xf numFmtId="0" fontId="65" fillId="0" borderId="3" xfId="0" applyFont="1" applyBorder="1" applyAlignment="1" applyProtection="1">
      <alignment horizontal="center" vertical="center"/>
    </xf>
    <xf numFmtId="4" fontId="65" fillId="0" borderId="3" xfId="0" applyNumberFormat="1" applyFont="1" applyBorder="1" applyAlignment="1" applyProtection="1">
      <alignment horizontal="center" vertical="center"/>
    </xf>
    <xf numFmtId="0" fontId="65" fillId="0" borderId="20" xfId="0" applyFont="1" applyBorder="1" applyAlignment="1" applyProtection="1">
      <alignment horizontal="center" vertical="center"/>
    </xf>
    <xf numFmtId="3" fontId="54" fillId="12" borderId="0" xfId="0" applyNumberFormat="1" applyFont="1" applyFill="1" applyBorder="1" applyAlignment="1" applyProtection="1">
      <alignment horizontal="right" vertical="center"/>
    </xf>
    <xf numFmtId="44" fontId="3" fillId="12" borderId="0" xfId="0" applyNumberFormat="1" applyFont="1" applyFill="1" applyBorder="1" applyAlignment="1" applyProtection="1">
      <alignment horizontal="center" vertical="center"/>
    </xf>
    <xf numFmtId="44" fontId="65" fillId="0" borderId="0" xfId="0" applyNumberFormat="1" applyFont="1" applyBorder="1" applyAlignment="1" applyProtection="1">
      <alignment horizontal="center" vertical="center"/>
    </xf>
    <xf numFmtId="0" fontId="29" fillId="17" borderId="0" xfId="0" applyFont="1" applyFill="1" applyBorder="1" applyAlignment="1" applyProtection="1">
      <alignment horizontal="center" wrapText="1"/>
    </xf>
    <xf numFmtId="0" fontId="29" fillId="17" borderId="0" xfId="0" applyFont="1" applyFill="1" applyBorder="1" applyProtection="1"/>
    <xf numFmtId="0" fontId="50" fillId="17" borderId="0" xfId="0" applyFont="1" applyFill="1" applyBorder="1" applyAlignment="1" applyProtection="1">
      <alignment horizontal="right" vertical="center" wrapText="1"/>
    </xf>
    <xf numFmtId="0" fontId="29" fillId="17" borderId="3" xfId="0" applyFont="1" applyFill="1" applyBorder="1" applyAlignment="1" applyProtection="1">
      <alignment horizontal="center" vertical="center" wrapText="1"/>
    </xf>
    <xf numFmtId="0" fontId="50" fillId="0" borderId="0" xfId="0" applyFont="1" applyFill="1" applyBorder="1" applyAlignment="1" applyProtection="1">
      <alignment wrapText="1"/>
    </xf>
    <xf numFmtId="0" fontId="50" fillId="0" borderId="41" xfId="0" applyFont="1" applyFill="1" applyBorder="1" applyAlignment="1" applyProtection="1">
      <alignment horizontal="right" wrapText="1"/>
    </xf>
    <xf numFmtId="0" fontId="50" fillId="17" borderId="0" xfId="0" applyFont="1" applyFill="1" applyBorder="1" applyAlignment="1" applyProtection="1">
      <alignment wrapText="1"/>
    </xf>
    <xf numFmtId="0" fontId="65" fillId="0" borderId="0" xfId="0" applyFont="1" applyFill="1" applyBorder="1" applyAlignment="1" applyProtection="1"/>
    <xf numFmtId="0" fontId="37" fillId="0" borderId="0" xfId="0" applyFont="1" applyFill="1" applyBorder="1" applyAlignment="1" applyProtection="1">
      <alignment horizontal="center" wrapText="1"/>
    </xf>
    <xf numFmtId="0" fontId="65" fillId="0" borderId="0" xfId="0" applyFont="1" applyBorder="1" applyProtection="1"/>
    <xf numFmtId="4" fontId="32" fillId="0" borderId="0" xfId="0" applyNumberFormat="1" applyFont="1" applyFill="1" applyBorder="1" applyAlignment="1" applyProtection="1">
      <alignment horizontal="center"/>
    </xf>
    <xf numFmtId="4" fontId="25" fillId="17" borderId="0" xfId="0" applyNumberFormat="1" applyFont="1" applyFill="1" applyBorder="1" applyProtection="1"/>
    <xf numFmtId="0" fontId="21" fillId="0" borderId="0" xfId="0" applyFont="1" applyFill="1" applyBorder="1" applyProtection="1"/>
    <xf numFmtId="4" fontId="25" fillId="0" borderId="0" xfId="0" applyNumberFormat="1" applyFont="1" applyFill="1" applyBorder="1" applyAlignment="1" applyProtection="1">
      <alignment horizontal="center"/>
    </xf>
    <xf numFmtId="0" fontId="41" fillId="12" borderId="0" xfId="0" applyFont="1" applyFill="1" applyBorder="1" applyAlignment="1" applyProtection="1">
      <alignment wrapText="1"/>
    </xf>
    <xf numFmtId="0" fontId="12" fillId="0" borderId="0" xfId="0" applyFont="1" applyBorder="1" applyAlignment="1" applyProtection="1"/>
    <xf numFmtId="0" fontId="14" fillId="0" borderId="0" xfId="0" applyFont="1" applyFill="1" applyBorder="1" applyProtection="1"/>
    <xf numFmtId="0" fontId="14" fillId="0" borderId="0" xfId="0" applyFont="1" applyFill="1" applyBorder="1" applyAlignment="1" applyProtection="1">
      <alignment vertical="center"/>
    </xf>
    <xf numFmtId="0" fontId="20" fillId="20" borderId="59" xfId="4" applyFont="1" applyFill="1" applyBorder="1" applyAlignment="1" applyProtection="1">
      <alignment horizontal="left"/>
    </xf>
    <xf numFmtId="0" fontId="15" fillId="20" borderId="0" xfId="0"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4" fontId="37" fillId="15" borderId="54" xfId="0" applyNumberFormat="1"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xf>
    <xf numFmtId="172" fontId="14" fillId="20" borderId="3" xfId="0" applyNumberFormat="1" applyFont="1" applyFill="1" applyBorder="1" applyAlignment="1" applyProtection="1">
      <alignment horizontal="right" vertical="center" indent="1"/>
    </xf>
    <xf numFmtId="0" fontId="65" fillId="0" borderId="0" xfId="0" applyFont="1" applyFill="1" applyBorder="1" applyAlignment="1" applyProtection="1">
      <alignment vertical="center"/>
    </xf>
    <xf numFmtId="0" fontId="29" fillId="0" borderId="0" xfId="0" applyFont="1" applyFill="1" applyBorder="1" applyAlignment="1" applyProtection="1">
      <alignment vertical="center"/>
    </xf>
    <xf numFmtId="4" fontId="21" fillId="0" borderId="46" xfId="0" applyNumberFormat="1" applyFont="1" applyFill="1" applyBorder="1" applyAlignment="1" applyProtection="1">
      <alignment horizontal="right" vertical="center"/>
    </xf>
    <xf numFmtId="4" fontId="21" fillId="0" borderId="0" xfId="0" applyNumberFormat="1" applyFont="1" applyFill="1" applyBorder="1" applyAlignment="1" applyProtection="1">
      <alignment horizontal="center" vertical="center"/>
    </xf>
    <xf numFmtId="0" fontId="14" fillId="17" borderId="44" xfId="0" applyFont="1" applyFill="1" applyBorder="1" applyAlignment="1" applyProtection="1">
      <alignment vertical="top" wrapText="1"/>
    </xf>
    <xf numFmtId="0" fontId="14" fillId="17" borderId="0" xfId="0" applyFont="1" applyFill="1" applyBorder="1" applyAlignment="1" applyProtection="1">
      <alignment vertical="top" wrapText="1"/>
    </xf>
    <xf numFmtId="0" fontId="54" fillId="0" borderId="0" xfId="0" applyFont="1" applyFill="1" applyBorder="1" applyAlignment="1" applyProtection="1">
      <alignment horizontal="center" vertical="center"/>
    </xf>
    <xf numFmtId="0" fontId="14" fillId="14" borderId="78" xfId="0" applyFont="1" applyFill="1" applyBorder="1" applyAlignment="1" applyProtection="1">
      <alignment horizontal="center" vertical="center" wrapText="1"/>
    </xf>
    <xf numFmtId="0" fontId="70" fillId="17" borderId="83" xfId="0" applyFont="1" applyFill="1" applyBorder="1" applyProtection="1"/>
    <xf numFmtId="0" fontId="71" fillId="0" borderId="83" xfId="0" applyFont="1" applyFill="1" applyBorder="1" applyProtection="1"/>
    <xf numFmtId="0" fontId="14" fillId="14" borderId="88" xfId="0" applyFont="1" applyFill="1" applyBorder="1" applyAlignment="1" applyProtection="1">
      <alignment horizontal="center" vertical="center" wrapText="1"/>
    </xf>
    <xf numFmtId="166" fontId="49" fillId="17" borderId="92" xfId="0" applyNumberFormat="1" applyFont="1" applyFill="1" applyBorder="1" applyAlignment="1" applyProtection="1">
      <alignment horizontal="center" vertical="center"/>
    </xf>
    <xf numFmtId="166" fontId="49" fillId="17" borderId="93" xfId="0" applyNumberFormat="1" applyFont="1" applyFill="1" applyBorder="1" applyAlignment="1" applyProtection="1">
      <alignment horizontal="center" vertical="center"/>
    </xf>
    <xf numFmtId="0" fontId="2" fillId="5" borderId="0" xfId="3" applyFont="1" applyFill="1" applyBorder="1" applyAlignment="1" applyProtection="1">
      <alignment vertical="center" wrapText="1"/>
    </xf>
    <xf numFmtId="0" fontId="2" fillId="0" borderId="0" xfId="0" applyFont="1" applyProtection="1"/>
    <xf numFmtId="0" fontId="0" fillId="0" borderId="0" xfId="0" applyAlignment="1" applyProtection="1">
      <alignment vertical="center"/>
    </xf>
    <xf numFmtId="10" fontId="32" fillId="12" borderId="106" xfId="0" applyNumberFormat="1" applyFont="1" applyFill="1" applyBorder="1" applyAlignment="1" applyProtection="1">
      <alignment horizontal="right" vertical="center" indent="2"/>
    </xf>
    <xf numFmtId="0" fontId="32" fillId="12" borderId="0" xfId="0" applyFont="1" applyFill="1" applyBorder="1" applyProtection="1"/>
    <xf numFmtId="0" fontId="32" fillId="40" borderId="70" xfId="0" applyFont="1" applyFill="1" applyBorder="1" applyAlignment="1" applyProtection="1">
      <alignment horizontal="center" vertical="center" wrapText="1"/>
    </xf>
    <xf numFmtId="0" fontId="8" fillId="0" borderId="0" xfId="0" applyFont="1" applyAlignment="1" applyProtection="1">
      <alignment vertical="center" wrapText="1"/>
    </xf>
    <xf numFmtId="10" fontId="12" fillId="0" borderId="3" xfId="0" applyNumberFormat="1" applyFont="1" applyFill="1" applyBorder="1" applyAlignment="1" applyProtection="1">
      <alignment horizontal="center"/>
    </xf>
    <xf numFmtId="0" fontId="32" fillId="0" borderId="20" xfId="0" applyFont="1" applyFill="1" applyBorder="1" applyAlignment="1" applyProtection="1"/>
    <xf numFmtId="0" fontId="32" fillId="0" borderId="23" xfId="0" applyFont="1" applyFill="1" applyBorder="1" applyAlignment="1" applyProtection="1">
      <alignment horizontal="right"/>
    </xf>
    <xf numFmtId="0" fontId="32" fillId="3" borderId="1" xfId="0" applyFont="1" applyFill="1" applyBorder="1" applyAlignment="1" applyProtection="1">
      <alignment horizontal="right"/>
    </xf>
    <xf numFmtId="10" fontId="32" fillId="40" borderId="10" xfId="0" applyNumberFormat="1" applyFont="1" applyFill="1" applyBorder="1" applyAlignment="1" applyProtection="1">
      <alignment horizontal="center"/>
    </xf>
    <xf numFmtId="0" fontId="32" fillId="3" borderId="111" xfId="0" applyFont="1" applyFill="1" applyBorder="1" applyAlignment="1" applyProtection="1">
      <alignment horizontal="right"/>
    </xf>
    <xf numFmtId="0" fontId="14" fillId="8" borderId="1" xfId="3" applyFont="1" applyFill="1" applyBorder="1" applyAlignment="1" applyProtection="1">
      <alignment horizontal="left" vertical="center"/>
    </xf>
    <xf numFmtId="0" fontId="14" fillId="0" borderId="1" xfId="3" applyFont="1" applyBorder="1" applyAlignment="1" applyProtection="1">
      <alignment horizontal="left" vertical="center"/>
    </xf>
    <xf numFmtId="0" fontId="14" fillId="0" borderId="0" xfId="3" applyFont="1" applyBorder="1" applyAlignment="1" applyProtection="1">
      <alignment horizontal="center" vertical="center"/>
    </xf>
    <xf numFmtId="0" fontId="14" fillId="0" borderId="0" xfId="3" applyFont="1" applyBorder="1" applyAlignment="1" applyProtection="1">
      <alignment horizontal="left" vertical="center"/>
    </xf>
    <xf numFmtId="0" fontId="15" fillId="0" borderId="0" xfId="3" applyFont="1" applyBorder="1" applyAlignment="1" applyProtection="1">
      <alignment horizontal="center" vertical="center"/>
    </xf>
    <xf numFmtId="0" fontId="15" fillId="5" borderId="0" xfId="3" applyFont="1" applyFill="1" applyBorder="1" applyAlignment="1" applyProtection="1">
      <alignment vertical="center"/>
    </xf>
    <xf numFmtId="0" fontId="15" fillId="4" borderId="3" xfId="3" applyFont="1" applyFill="1" applyBorder="1" applyAlignment="1" applyProtection="1">
      <alignment horizontal="center" vertical="center" wrapText="1"/>
    </xf>
    <xf numFmtId="10" fontId="15" fillId="5" borderId="3" xfId="3" applyNumberFormat="1" applyFont="1" applyFill="1" applyBorder="1" applyAlignment="1" applyProtection="1">
      <alignment horizontal="center" vertical="center"/>
    </xf>
    <xf numFmtId="3" fontId="14" fillId="0" borderId="0" xfId="3" applyNumberFormat="1" applyFont="1" applyFill="1" applyBorder="1" applyAlignment="1" applyProtection="1">
      <alignment horizontal="center" vertical="center"/>
    </xf>
    <xf numFmtId="0" fontId="14" fillId="0" borderId="0" xfId="0" applyFont="1" applyBorder="1" applyProtection="1"/>
    <xf numFmtId="0" fontId="31" fillId="36" borderId="3" xfId="0" applyFont="1" applyFill="1" applyBorder="1" applyAlignment="1" applyProtection="1">
      <alignment horizontal="center" vertical="center"/>
    </xf>
    <xf numFmtId="0" fontId="31" fillId="36" borderId="6" xfId="0" applyFont="1" applyFill="1" applyBorder="1" applyAlignment="1" applyProtection="1">
      <alignment horizontal="left" vertical="center"/>
    </xf>
    <xf numFmtId="2" fontId="31" fillId="0" borderId="2" xfId="0" applyNumberFormat="1" applyFont="1" applyFill="1" applyBorder="1" applyAlignment="1" applyProtection="1">
      <alignment horizontal="center" vertical="center" wrapText="1"/>
    </xf>
    <xf numFmtId="170" fontId="14" fillId="0" borderId="3" xfId="0" applyNumberFormat="1" applyFont="1" applyFill="1" applyBorder="1" applyAlignment="1" applyProtection="1">
      <alignment horizontal="center" vertical="center"/>
    </xf>
    <xf numFmtId="0" fontId="14" fillId="45" borderId="3" xfId="3" applyFont="1" applyFill="1" applyBorder="1" applyAlignment="1" applyProtection="1">
      <alignment horizontal="center" vertical="center"/>
    </xf>
    <xf numFmtId="0" fontId="14" fillId="45" borderId="3" xfId="3" applyFont="1" applyFill="1" applyBorder="1" applyAlignment="1" applyProtection="1">
      <alignment horizontal="left" vertical="center"/>
    </xf>
    <xf numFmtId="4" fontId="12" fillId="45" borderId="3" xfId="3" applyNumberFormat="1" applyFont="1" applyFill="1" applyBorder="1" applyAlignment="1" applyProtection="1">
      <alignment horizontal="right" vertical="center" indent="1"/>
    </xf>
    <xf numFmtId="164" fontId="15" fillId="45" borderId="3" xfId="1" applyFont="1" applyFill="1" applyBorder="1" applyAlignment="1" applyProtection="1">
      <alignment horizontal="right" vertical="center" indent="3"/>
    </xf>
    <xf numFmtId="4" fontId="14" fillId="45" borderId="3" xfId="3" applyNumberFormat="1" applyFont="1" applyFill="1" applyBorder="1" applyAlignment="1" applyProtection="1">
      <alignment horizontal="right" vertical="center" indent="1"/>
    </xf>
    <xf numFmtId="4" fontId="21" fillId="17" borderId="46" xfId="0" applyNumberFormat="1" applyFont="1" applyFill="1" applyBorder="1" applyAlignment="1" applyProtection="1">
      <alignment horizontal="center" vertical="center"/>
    </xf>
    <xf numFmtId="0" fontId="14" fillId="2" borderId="0" xfId="3" applyFont="1" applyFill="1" applyBorder="1" applyAlignment="1" applyProtection="1">
      <alignment horizontal="center" vertical="center"/>
    </xf>
    <xf numFmtId="0" fontId="14" fillId="2" borderId="0" xfId="3" applyFont="1" applyFill="1" applyBorder="1" applyAlignment="1" applyProtection="1">
      <alignment horizontal="left" vertical="center"/>
    </xf>
    <xf numFmtId="4" fontId="12" fillId="0" borderId="0" xfId="3" applyNumberFormat="1" applyFont="1" applyFill="1" applyBorder="1" applyAlignment="1" applyProtection="1">
      <alignment horizontal="right" vertical="center" indent="1"/>
    </xf>
    <xf numFmtId="164" fontId="15" fillId="5" borderId="0" xfId="1" applyFont="1" applyFill="1" applyBorder="1" applyAlignment="1" applyProtection="1">
      <alignment horizontal="right" vertical="center" indent="3"/>
    </xf>
    <xf numFmtId="165" fontId="15" fillId="24" borderId="10" xfId="3" applyNumberFormat="1" applyFont="1" applyFill="1" applyBorder="1" applyAlignment="1" applyProtection="1">
      <alignment horizontal="right" vertical="center" wrapText="1" indent="1"/>
    </xf>
    <xf numFmtId="2" fontId="15" fillId="20" borderId="64" xfId="5" applyNumberFormat="1" applyFont="1" applyFill="1" applyBorder="1" applyAlignment="1" applyProtection="1">
      <alignment horizontal="right" vertical="center" indent="1"/>
    </xf>
    <xf numFmtId="2" fontId="15" fillId="0" borderId="10" xfId="3" applyNumberFormat="1" applyFont="1" applyFill="1" applyBorder="1" applyAlignment="1" applyProtection="1">
      <alignment horizontal="right" vertical="center" wrapText="1" indent="1"/>
    </xf>
    <xf numFmtId="2" fontId="15" fillId="20" borderId="0" xfId="3" applyNumberFormat="1" applyFont="1" applyFill="1" applyBorder="1" applyAlignment="1" applyProtection="1">
      <alignment horizontal="right" vertical="center" wrapText="1" indent="1"/>
    </xf>
    <xf numFmtId="2" fontId="15" fillId="20" borderId="65" xfId="5" applyNumberFormat="1" applyFont="1" applyFill="1" applyBorder="1" applyAlignment="1" applyProtection="1">
      <alignment horizontal="right" vertical="center" indent="1"/>
    </xf>
    <xf numFmtId="2" fontId="15" fillId="20" borderId="66" xfId="5" applyNumberFormat="1" applyFont="1" applyFill="1" applyBorder="1" applyAlignment="1" applyProtection="1">
      <alignment horizontal="right" vertical="center" indent="1"/>
    </xf>
    <xf numFmtId="2" fontId="15" fillId="20" borderId="67" xfId="5" applyNumberFormat="1" applyFont="1" applyFill="1" applyBorder="1" applyAlignment="1" applyProtection="1">
      <alignment horizontal="right" vertical="center" indent="1"/>
    </xf>
    <xf numFmtId="2" fontId="15" fillId="24" borderId="10" xfId="3" applyNumberFormat="1" applyFont="1" applyFill="1" applyBorder="1" applyAlignment="1" applyProtection="1">
      <alignment horizontal="right" vertical="center" wrapText="1" indent="1"/>
    </xf>
    <xf numFmtId="4" fontId="37" fillId="15" borderId="53" xfId="0" applyNumberFormat="1" applyFont="1" applyFill="1" applyBorder="1" applyAlignment="1" applyProtection="1">
      <alignment horizontal="center" vertical="center" wrapText="1"/>
    </xf>
    <xf numFmtId="4" fontId="37" fillId="15" borderId="3" xfId="0" applyNumberFormat="1" applyFont="1" applyFill="1" applyBorder="1" applyAlignment="1" applyProtection="1">
      <alignment horizontal="center" vertical="center" wrapText="1"/>
    </xf>
    <xf numFmtId="164" fontId="66" fillId="31" borderId="0" xfId="1" applyFont="1" applyFill="1" applyBorder="1" applyAlignment="1" applyProtection="1">
      <alignment vertical="center"/>
    </xf>
    <xf numFmtId="170" fontId="65" fillId="0" borderId="3" xfId="0" applyNumberFormat="1" applyFont="1" applyBorder="1" applyAlignment="1" applyProtection="1">
      <alignment horizontal="center" vertical="center"/>
    </xf>
    <xf numFmtId="4" fontId="37" fillId="15" borderId="0" xfId="0" applyNumberFormat="1" applyFont="1" applyFill="1" applyBorder="1" applyAlignment="1" applyProtection="1">
      <alignment horizontal="center" vertical="center" wrapText="1"/>
    </xf>
    <xf numFmtId="3" fontId="29" fillId="12" borderId="0" xfId="0" applyNumberFormat="1" applyFont="1" applyFill="1" applyBorder="1" applyAlignment="1" applyProtection="1">
      <alignment horizontal="center" vertical="center"/>
    </xf>
    <xf numFmtId="170" fontId="29" fillId="12" borderId="0" xfId="0" applyNumberFormat="1" applyFont="1" applyFill="1" applyBorder="1" applyAlignment="1" applyProtection="1">
      <alignment horizontal="center" vertical="center" wrapText="1"/>
    </xf>
    <xf numFmtId="170" fontId="65" fillId="0" borderId="0" xfId="0" applyNumberFormat="1" applyFont="1" applyBorder="1" applyAlignment="1" applyProtection="1">
      <alignment horizontal="center" vertical="center"/>
    </xf>
    <xf numFmtId="0" fontId="1" fillId="0" borderId="3" xfId="0" applyFont="1" applyBorder="1" applyAlignment="1" applyProtection="1">
      <alignment horizontal="center" vertical="center"/>
    </xf>
    <xf numFmtId="44" fontId="1" fillId="12" borderId="3" xfId="0" applyNumberFormat="1" applyFont="1" applyFill="1" applyBorder="1" applyAlignment="1" applyProtection="1">
      <alignment horizontal="center" vertical="center"/>
    </xf>
    <xf numFmtId="0" fontId="1" fillId="0" borderId="20" xfId="0" applyFont="1" applyBorder="1" applyAlignment="1" applyProtection="1">
      <alignment horizontal="center" vertical="center"/>
    </xf>
    <xf numFmtId="4" fontId="65" fillId="0" borderId="20" xfId="0" applyNumberFormat="1" applyFont="1" applyBorder="1" applyAlignment="1" applyProtection="1">
      <alignment horizontal="center" vertical="center"/>
    </xf>
    <xf numFmtId="44" fontId="1" fillId="12" borderId="20" xfId="0" applyNumberFormat="1" applyFont="1" applyFill="1" applyBorder="1" applyAlignment="1" applyProtection="1">
      <alignment horizontal="center" vertical="center"/>
    </xf>
    <xf numFmtId="0" fontId="13" fillId="12" borderId="3" xfId="0" applyFont="1" applyFill="1" applyBorder="1" applyAlignment="1" applyProtection="1">
      <alignment horizontal="center" vertical="center" wrapText="1"/>
    </xf>
    <xf numFmtId="0" fontId="13" fillId="41" borderId="3" xfId="0" applyFont="1" applyFill="1" applyBorder="1" applyAlignment="1" applyProtection="1">
      <alignment horizontal="center" vertical="center" wrapText="1"/>
    </xf>
    <xf numFmtId="0" fontId="65" fillId="0" borderId="3" xfId="0" applyFont="1" applyBorder="1" applyAlignment="1" applyProtection="1">
      <alignment horizontal="center" vertical="center" wrapText="1"/>
    </xf>
    <xf numFmtId="0" fontId="48" fillId="0" borderId="0" xfId="0" applyFont="1" applyBorder="1" applyAlignment="1" applyProtection="1"/>
    <xf numFmtId="0" fontId="48" fillId="0" borderId="0" xfId="0" applyFont="1" applyBorder="1" applyAlignment="1" applyProtection="1">
      <alignment horizontal="center" vertical="center"/>
    </xf>
    <xf numFmtId="10" fontId="19" fillId="20" borderId="3" xfId="0" applyNumberFormat="1" applyFont="1" applyFill="1" applyBorder="1" applyAlignment="1" applyProtection="1">
      <alignment horizontal="justify" vertical="center" wrapText="1"/>
    </xf>
    <xf numFmtId="49" fontId="29" fillId="27" borderId="40" xfId="0" applyNumberFormat="1" applyFont="1" applyFill="1" applyBorder="1" applyAlignment="1" applyProtection="1">
      <alignment horizontal="center" vertical="center" wrapText="1"/>
      <protection locked="0"/>
    </xf>
    <xf numFmtId="14" fontId="29" fillId="27" borderId="42" xfId="0" applyNumberFormat="1" applyFont="1" applyFill="1" applyBorder="1" applyAlignment="1" applyProtection="1">
      <alignment horizontal="center" vertical="center" wrapText="1"/>
      <protection locked="0"/>
    </xf>
    <xf numFmtId="170" fontId="14" fillId="27" borderId="78" xfId="0" applyNumberFormat="1" applyFont="1" applyFill="1" applyBorder="1" applyAlignment="1" applyProtection="1">
      <alignment horizontal="center" vertical="center"/>
      <protection locked="0"/>
    </xf>
    <xf numFmtId="167" fontId="14" fillId="27" borderId="42" xfId="0" applyNumberFormat="1" applyFont="1" applyFill="1" applyBorder="1" applyAlignment="1" applyProtection="1">
      <alignment horizontal="center" vertical="center"/>
      <protection locked="0"/>
    </xf>
    <xf numFmtId="164" fontId="14" fillId="27" borderId="88" xfId="1" applyFont="1" applyFill="1" applyBorder="1" applyAlignment="1" applyProtection="1">
      <alignment horizontal="center" vertical="center" wrapText="1"/>
      <protection locked="0"/>
    </xf>
    <xf numFmtId="10" fontId="14" fillId="27" borderId="90" xfId="0" applyNumberFormat="1" applyFont="1" applyFill="1" applyBorder="1" applyAlignment="1" applyProtection="1">
      <alignment horizontal="center" vertical="center" wrapText="1"/>
      <protection locked="0"/>
    </xf>
    <xf numFmtId="164" fontId="14" fillId="27" borderId="91" xfId="1" applyFont="1" applyFill="1" applyBorder="1" applyAlignment="1" applyProtection="1">
      <alignment horizontal="center" vertical="center" wrapText="1"/>
      <protection locked="0"/>
    </xf>
    <xf numFmtId="0" fontId="15" fillId="25" borderId="3" xfId="0" applyFont="1" applyFill="1" applyBorder="1" applyAlignment="1" applyProtection="1">
      <alignment horizontal="center" vertical="center"/>
      <protection locked="0"/>
    </xf>
    <xf numFmtId="10" fontId="19" fillId="25" borderId="3" xfId="0" applyNumberFormat="1" applyFont="1" applyFill="1" applyBorder="1" applyAlignment="1" applyProtection="1">
      <alignment horizontal="justify" vertical="center"/>
      <protection locked="0"/>
    </xf>
    <xf numFmtId="0" fontId="14" fillId="25" borderId="3" xfId="0" applyFont="1" applyFill="1" applyBorder="1" applyAlignment="1" applyProtection="1">
      <alignment horizontal="center" vertical="center"/>
      <protection locked="0"/>
    </xf>
    <xf numFmtId="168" fontId="21" fillId="25" borderId="3" xfId="0" applyNumberFormat="1" applyFont="1" applyFill="1" applyBorder="1" applyAlignment="1" applyProtection="1">
      <alignment horizontal="center" vertical="center"/>
      <protection locked="0"/>
    </xf>
    <xf numFmtId="4" fontId="14" fillId="25" borderId="4" xfId="0" applyNumberFormat="1" applyFont="1" applyFill="1" applyBorder="1" applyAlignment="1" applyProtection="1">
      <alignment horizontal="right" vertical="center" indent="1"/>
      <protection locked="0"/>
    </xf>
    <xf numFmtId="10" fontId="19" fillId="25" borderId="42" xfId="0" applyNumberFormat="1" applyFont="1" applyFill="1" applyBorder="1" applyAlignment="1" applyProtection="1">
      <alignment horizontal="left" vertical="center" wrapText="1"/>
      <protection locked="0"/>
    </xf>
    <xf numFmtId="10" fontId="19" fillId="26" borderId="3" xfId="0" applyNumberFormat="1" applyFont="1" applyFill="1" applyBorder="1" applyAlignment="1" applyProtection="1">
      <alignment horizontal="left" vertical="center" wrapText="1"/>
      <protection locked="0"/>
    </xf>
    <xf numFmtId="165" fontId="15" fillId="0" borderId="1" xfId="0" applyNumberFormat="1" applyFont="1" applyFill="1" applyBorder="1" applyAlignment="1" applyProtection="1">
      <alignment horizontal="right" vertical="center" indent="1"/>
    </xf>
    <xf numFmtId="165" fontId="14" fillId="0" borderId="16" xfId="0" applyNumberFormat="1" applyFont="1" applyFill="1" applyBorder="1" applyAlignment="1" applyProtection="1">
      <alignment horizontal="right" vertical="center" indent="1"/>
    </xf>
    <xf numFmtId="10" fontId="19" fillId="26" borderId="3" xfId="0" applyNumberFormat="1" applyFont="1" applyFill="1" applyBorder="1" applyAlignment="1" applyProtection="1">
      <alignment horizontal="justify" vertical="center" wrapText="1"/>
      <protection locked="0"/>
    </xf>
    <xf numFmtId="4" fontId="14" fillId="25" borderId="1" xfId="0" applyNumberFormat="1" applyFont="1" applyFill="1" applyBorder="1" applyAlignment="1" applyProtection="1">
      <alignment horizontal="right" vertical="center" indent="1"/>
      <protection locked="0"/>
    </xf>
    <xf numFmtId="10" fontId="22" fillId="25" borderId="42" xfId="0" applyNumberFormat="1" applyFont="1" applyFill="1" applyBorder="1" applyAlignment="1" applyProtection="1">
      <alignment horizontal="left" vertical="center" wrapText="1"/>
      <protection locked="0"/>
    </xf>
    <xf numFmtId="10" fontId="19" fillId="25" borderId="3" xfId="0" applyNumberFormat="1" applyFont="1" applyFill="1" applyBorder="1" applyAlignment="1" applyProtection="1">
      <alignment horizontal="left" vertical="center" wrapText="1"/>
      <protection locked="0"/>
    </xf>
    <xf numFmtId="1" fontId="14" fillId="26" borderId="3" xfId="0" applyNumberFormat="1" applyFont="1" applyFill="1" applyBorder="1" applyAlignment="1" applyProtection="1">
      <alignment horizontal="center" vertical="center"/>
      <protection locked="0"/>
    </xf>
    <xf numFmtId="2" fontId="14" fillId="26" borderId="10" xfId="3" applyNumberFormat="1" applyFont="1" applyFill="1" applyBorder="1" applyAlignment="1" applyProtection="1">
      <alignment horizontal="center" vertical="center"/>
      <protection locked="0"/>
    </xf>
    <xf numFmtId="4" fontId="21" fillId="17" borderId="112" xfId="0" applyNumberFormat="1" applyFont="1" applyFill="1" applyBorder="1" applyAlignment="1" applyProtection="1">
      <alignment horizontal="center" vertical="center"/>
    </xf>
    <xf numFmtId="17" fontId="12" fillId="44" borderId="3" xfId="0" applyNumberFormat="1" applyFont="1" applyFill="1" applyBorder="1" applyAlignment="1" applyProtection="1">
      <alignment horizontal="center"/>
    </xf>
    <xf numFmtId="4" fontId="74" fillId="44" borderId="3" xfId="6" applyNumberFormat="1" applyFont="1" applyFill="1" applyBorder="1" applyAlignment="1" applyProtection="1">
      <alignment horizontal="right" vertical="center"/>
    </xf>
    <xf numFmtId="4" fontId="12" fillId="44" borderId="3" xfId="0" applyNumberFormat="1" applyFont="1" applyFill="1" applyBorder="1" applyAlignment="1" applyProtection="1">
      <alignment horizontal="right"/>
    </xf>
    <xf numFmtId="4" fontId="21" fillId="42" borderId="90" xfId="0" applyNumberFormat="1" applyFont="1" applyFill="1" applyBorder="1" applyAlignment="1" applyProtection="1">
      <alignment vertical="center"/>
    </xf>
    <xf numFmtId="0" fontId="14" fillId="0" borderId="3" xfId="3" applyFont="1" applyFill="1" applyBorder="1" applyAlignment="1" applyProtection="1">
      <alignment horizontal="center" vertical="center"/>
    </xf>
    <xf numFmtId="0" fontId="14" fillId="0" borderId="3" xfId="3" applyFont="1" applyFill="1" applyBorder="1" applyAlignment="1" applyProtection="1">
      <alignment horizontal="left" vertical="center"/>
    </xf>
    <xf numFmtId="164" fontId="15" fillId="0" borderId="3" xfId="1" applyFont="1" applyFill="1" applyBorder="1" applyAlignment="1" applyProtection="1">
      <alignment horizontal="right" vertical="center" indent="3"/>
    </xf>
    <xf numFmtId="4" fontId="14" fillId="0" borderId="3" xfId="3" applyNumberFormat="1" applyFont="1" applyFill="1" applyBorder="1" applyAlignment="1" applyProtection="1">
      <alignment horizontal="right" vertical="center" indent="1"/>
    </xf>
    <xf numFmtId="0" fontId="14" fillId="0" borderId="26" xfId="3" applyFont="1" applyBorder="1" applyAlignment="1" applyProtection="1">
      <alignment vertical="center"/>
    </xf>
    <xf numFmtId="10" fontId="15" fillId="0" borderId="0" xfId="3" applyNumberFormat="1" applyFont="1" applyFill="1" applyBorder="1" applyAlignment="1" applyProtection="1">
      <alignment horizontal="center" vertical="center" wrapText="1"/>
    </xf>
    <xf numFmtId="10" fontId="14" fillId="5" borderId="3" xfId="2" applyNumberFormat="1" applyFont="1" applyFill="1" applyBorder="1" applyAlignment="1" applyProtection="1">
      <alignment horizontal="center" vertical="center" wrapText="1"/>
    </xf>
    <xf numFmtId="0" fontId="14" fillId="0" borderId="0" xfId="0" applyFont="1" applyAlignment="1" applyProtection="1"/>
    <xf numFmtId="0" fontId="15" fillId="20" borderId="0" xfId="0" applyFont="1" applyFill="1" applyBorder="1" applyAlignment="1" applyProtection="1">
      <alignment horizontal="left" vertical="center" wrapText="1"/>
    </xf>
    <xf numFmtId="0" fontId="32" fillId="12" borderId="0" xfId="0" applyFont="1" applyFill="1" applyBorder="1" applyAlignment="1" applyProtection="1">
      <alignment horizontal="left" vertical="center" wrapText="1"/>
    </xf>
    <xf numFmtId="4" fontId="32" fillId="0" borderId="0" xfId="0" applyNumberFormat="1" applyFont="1" applyFill="1" applyBorder="1" applyAlignment="1" applyProtection="1">
      <alignment horizontal="left" vertical="center"/>
    </xf>
    <xf numFmtId="0" fontId="48" fillId="0" borderId="0" xfId="0" applyFont="1" applyFill="1" applyBorder="1" applyAlignment="1" applyProtection="1">
      <alignment vertical="center"/>
    </xf>
    <xf numFmtId="0" fontId="14" fillId="0" borderId="0" xfId="0" applyFont="1" applyFill="1" applyBorder="1" applyProtection="1"/>
    <xf numFmtId="0" fontId="20" fillId="20" borderId="59" xfId="4" applyFont="1" applyFill="1" applyBorder="1" applyAlignment="1" applyProtection="1">
      <alignment horizontal="left"/>
    </xf>
    <xf numFmtId="0" fontId="15" fillId="20" borderId="0" xfId="0"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0" fontId="43" fillId="0" borderId="0" xfId="0" applyFont="1" applyBorder="1" applyProtection="1"/>
    <xf numFmtId="0" fontId="32" fillId="0" borderId="13" xfId="0" applyFont="1" applyBorder="1" applyAlignment="1" applyProtection="1">
      <alignment horizontal="center" vertical="center"/>
    </xf>
    <xf numFmtId="0" fontId="15" fillId="6" borderId="32" xfId="3" applyFont="1" applyFill="1" applyBorder="1" applyAlignment="1" applyProtection="1">
      <alignment horizontal="center" vertical="center" wrapText="1"/>
    </xf>
    <xf numFmtId="0" fontId="15" fillId="6" borderId="2" xfId="3" applyFont="1" applyFill="1" applyBorder="1" applyAlignment="1" applyProtection="1">
      <alignment horizontal="center" vertical="center" wrapText="1"/>
    </xf>
    <xf numFmtId="0" fontId="39" fillId="5" borderId="0" xfId="3" applyFont="1" applyFill="1" applyBorder="1" applyAlignment="1" applyProtection="1">
      <alignment horizontal="center" vertical="center" wrapText="1"/>
    </xf>
    <xf numFmtId="0" fontId="14" fillId="5" borderId="0" xfId="3" applyFont="1" applyFill="1" applyBorder="1" applyAlignment="1" applyProtection="1">
      <alignment horizontal="center" vertical="center"/>
    </xf>
    <xf numFmtId="0" fontId="15" fillId="7" borderId="29" xfId="3" applyFont="1" applyFill="1" applyBorder="1" applyAlignment="1" applyProtection="1">
      <alignment horizontal="center" vertical="center" wrapText="1"/>
    </xf>
    <xf numFmtId="0" fontId="14" fillId="8" borderId="1" xfId="3" applyFont="1" applyFill="1" applyBorder="1" applyAlignment="1" applyProtection="1">
      <alignment horizontal="center" vertical="center"/>
    </xf>
    <xf numFmtId="0" fontId="15" fillId="4" borderId="1" xfId="3" applyFont="1" applyFill="1" applyBorder="1" applyAlignment="1" applyProtection="1">
      <alignment horizontal="center" vertical="center"/>
    </xf>
    <xf numFmtId="0" fontId="15" fillId="0" borderId="0" xfId="3" applyFont="1" applyFill="1" applyBorder="1" applyAlignment="1" applyProtection="1">
      <alignment horizontal="center" vertical="center" wrapText="1"/>
    </xf>
    <xf numFmtId="0" fontId="14" fillId="0" borderId="0" xfId="3" applyFont="1" applyBorder="1" applyAlignment="1" applyProtection="1">
      <alignment horizontal="left" vertical="center" wrapText="1"/>
    </xf>
    <xf numFmtId="4" fontId="36" fillId="5" borderId="0" xfId="0" applyNumberFormat="1" applyFont="1" applyFill="1" applyBorder="1" applyAlignment="1" applyProtection="1">
      <alignment vertical="center"/>
    </xf>
    <xf numFmtId="164" fontId="14" fillId="47" borderId="46" xfId="1" applyFont="1" applyFill="1" applyBorder="1" applyAlignment="1" applyProtection="1">
      <alignment horizontal="center" vertical="center" wrapText="1"/>
    </xf>
    <xf numFmtId="169" fontId="25" fillId="46" borderId="100" xfId="0" applyNumberFormat="1" applyFont="1" applyFill="1" applyBorder="1" applyAlignment="1" applyProtection="1">
      <alignment horizontal="right" vertical="center" indent="2"/>
      <protection locked="0"/>
    </xf>
    <xf numFmtId="169" fontId="25" fillId="46" borderId="103" xfId="0" applyNumberFormat="1" applyFont="1" applyFill="1" applyBorder="1" applyAlignment="1" applyProtection="1">
      <alignment horizontal="right" vertical="center" indent="2"/>
      <protection locked="0"/>
    </xf>
    <xf numFmtId="10" fontId="25" fillId="46" borderId="103" xfId="0" applyNumberFormat="1" applyFont="1" applyFill="1" applyBorder="1" applyAlignment="1" applyProtection="1">
      <alignment horizontal="right" vertical="center" indent="2"/>
      <protection locked="0"/>
    </xf>
    <xf numFmtId="10" fontId="32" fillId="44" borderId="105" xfId="2" applyNumberFormat="1" applyFont="1" applyFill="1" applyBorder="1" applyAlignment="1" applyProtection="1">
      <alignment horizontal="right" indent="2"/>
      <protection locked="0"/>
    </xf>
    <xf numFmtId="164" fontId="14" fillId="27" borderId="58" xfId="1" applyFont="1" applyFill="1" applyBorder="1" applyAlignment="1" applyProtection="1">
      <alignment horizontal="center" vertical="center" wrapText="1"/>
      <protection locked="0"/>
    </xf>
    <xf numFmtId="4" fontId="21" fillId="48" borderId="40" xfId="0" applyNumberFormat="1" applyFont="1" applyFill="1" applyBorder="1" applyAlignment="1" applyProtection="1">
      <alignment horizontal="center" vertical="center"/>
      <protection locked="0"/>
    </xf>
    <xf numFmtId="4" fontId="15" fillId="43" borderId="61" xfId="0" applyNumberFormat="1" applyFont="1" applyFill="1" applyBorder="1" applyAlignment="1" applyProtection="1">
      <alignment horizontal="center" vertical="center" wrapText="1"/>
      <protection locked="0"/>
    </xf>
    <xf numFmtId="4" fontId="14" fillId="25" borderId="3" xfId="0" applyNumberFormat="1" applyFont="1" applyFill="1" applyBorder="1" applyAlignment="1" applyProtection="1">
      <alignment horizontal="right" vertical="center" indent="1"/>
      <protection locked="0"/>
    </xf>
    <xf numFmtId="165" fontId="14" fillId="25" borderId="4" xfId="0" applyNumberFormat="1" applyFont="1" applyFill="1" applyBorder="1" applyAlignment="1" applyProtection="1">
      <alignment horizontal="right" vertical="center" indent="1"/>
      <protection locked="0"/>
    </xf>
    <xf numFmtId="165" fontId="14" fillId="26" borderId="4" xfId="0" applyNumberFormat="1" applyFont="1" applyFill="1" applyBorder="1" applyAlignment="1" applyProtection="1">
      <alignment horizontal="right" vertical="center" indent="1"/>
      <protection locked="0"/>
    </xf>
    <xf numFmtId="165" fontId="14" fillId="25" borderId="3" xfId="0" applyNumberFormat="1" applyFont="1" applyFill="1" applyBorder="1" applyAlignment="1" applyProtection="1">
      <alignment horizontal="right" vertical="center" indent="1"/>
      <protection locked="0"/>
    </xf>
    <xf numFmtId="0" fontId="14" fillId="0" borderId="1" xfId="3" applyFont="1" applyBorder="1" applyAlignment="1" applyProtection="1">
      <alignment horizontal="center" vertical="center"/>
    </xf>
    <xf numFmtId="0" fontId="14" fillId="0" borderId="20" xfId="3" applyFont="1" applyBorder="1" applyAlignment="1" applyProtection="1">
      <alignment vertical="center"/>
    </xf>
    <xf numFmtId="0" fontId="65" fillId="0" borderId="20" xfId="0" applyFont="1" applyBorder="1" applyAlignment="1" applyProtection="1">
      <alignment horizontal="center" vertical="center" wrapText="1"/>
    </xf>
    <xf numFmtId="0" fontId="11" fillId="35" borderId="17" xfId="0" applyFont="1" applyFill="1" applyBorder="1" applyAlignment="1" applyProtection="1">
      <alignment horizontal="center" vertical="center" wrapText="1"/>
      <protection locked="0"/>
    </xf>
    <xf numFmtId="0" fontId="11" fillId="35" borderId="0" xfId="0" applyFont="1" applyFill="1" applyBorder="1" applyAlignment="1" applyProtection="1">
      <alignment horizontal="center" vertical="center" wrapText="1"/>
      <protection locked="0"/>
    </xf>
    <xf numFmtId="0" fontId="67" fillId="12" borderId="27" xfId="0" applyFont="1" applyFill="1" applyBorder="1" applyAlignment="1" applyProtection="1">
      <alignment horizontal="left" wrapText="1"/>
    </xf>
    <xf numFmtId="0" fontId="82" fillId="0" borderId="3" xfId="0" applyFont="1" applyFill="1" applyBorder="1" applyAlignment="1" applyProtection="1">
      <alignment horizontal="right" vertical="center" wrapText="1"/>
    </xf>
    <xf numFmtId="0" fontId="11" fillId="35" borderId="3" xfId="0" applyFont="1" applyFill="1" applyBorder="1" applyAlignment="1" applyProtection="1">
      <alignment horizontal="left" vertical="center" wrapText="1"/>
      <protection locked="0"/>
    </xf>
    <xf numFmtId="0" fontId="78" fillId="17" borderId="0" xfId="0" applyFont="1" applyFill="1" applyBorder="1" applyAlignment="1" applyProtection="1">
      <alignment horizontal="center" vertical="center" wrapText="1"/>
    </xf>
    <xf numFmtId="0" fontId="79" fillId="17" borderId="0" xfId="0" applyFont="1" applyFill="1" applyBorder="1" applyAlignment="1" applyProtection="1">
      <alignment horizontal="center" vertical="center" wrapText="1"/>
    </xf>
    <xf numFmtId="0" fontId="79" fillId="0" borderId="0" xfId="0" applyFont="1" applyFill="1" applyBorder="1" applyAlignment="1" applyProtection="1">
      <alignment horizontal="center" vertical="center" wrapText="1"/>
    </xf>
    <xf numFmtId="0" fontId="52" fillId="0" borderId="0" xfId="0" applyFont="1" applyFill="1" applyBorder="1" applyAlignment="1" applyProtection="1">
      <alignment horizontal="center" vertical="center" wrapText="1"/>
    </xf>
    <xf numFmtId="0" fontId="11" fillId="35" borderId="16" xfId="0" applyFont="1" applyFill="1" applyBorder="1" applyAlignment="1" applyProtection="1">
      <alignment horizontal="center" vertical="center" wrapText="1"/>
      <protection locked="0"/>
    </xf>
    <xf numFmtId="0" fontId="11" fillId="35" borderId="20" xfId="0" applyFont="1" applyFill="1" applyBorder="1" applyAlignment="1" applyProtection="1">
      <alignment horizontal="center" vertical="center" wrapText="1"/>
      <protection locked="0"/>
    </xf>
    <xf numFmtId="0" fontId="13" fillId="41" borderId="1" xfId="0" applyFont="1" applyFill="1" applyBorder="1" applyAlignment="1" applyProtection="1">
      <alignment horizontal="center" vertical="center" wrapText="1"/>
    </xf>
    <xf numFmtId="0" fontId="13" fillId="41" borderId="5" xfId="0" applyFont="1" applyFill="1" applyBorder="1" applyAlignment="1" applyProtection="1">
      <alignment horizontal="center" vertical="center" wrapText="1"/>
    </xf>
    <xf numFmtId="4" fontId="32" fillId="0" borderId="0" xfId="0" applyNumberFormat="1" applyFont="1" applyFill="1" applyBorder="1" applyAlignment="1" applyProtection="1">
      <alignment horizontal="left" vertical="center"/>
    </xf>
    <xf numFmtId="0" fontId="13" fillId="11" borderId="1" xfId="0" applyFont="1" applyFill="1" applyBorder="1" applyAlignment="1" applyProtection="1">
      <alignment horizontal="left" vertical="center"/>
    </xf>
    <xf numFmtId="0" fontId="13" fillId="11" borderId="7" xfId="0" applyFont="1" applyFill="1" applyBorder="1" applyAlignment="1" applyProtection="1">
      <alignment horizontal="left" vertical="center"/>
    </xf>
    <xf numFmtId="4" fontId="50" fillId="22" borderId="1" xfId="0" applyNumberFormat="1" applyFont="1" applyFill="1" applyBorder="1" applyAlignment="1" applyProtection="1">
      <alignment horizontal="center"/>
      <protection locked="0"/>
    </xf>
    <xf numFmtId="4" fontId="50" fillId="22" borderId="7" xfId="0" applyNumberFormat="1" applyFont="1" applyFill="1" applyBorder="1" applyAlignment="1" applyProtection="1">
      <alignment horizontal="center"/>
      <protection locked="0"/>
    </xf>
    <xf numFmtId="4" fontId="50" fillId="22" borderId="5" xfId="0" applyNumberFormat="1" applyFont="1" applyFill="1" applyBorder="1" applyAlignment="1" applyProtection="1">
      <alignment horizontal="center"/>
      <protection locked="0"/>
    </xf>
    <xf numFmtId="0" fontId="15" fillId="20" borderId="0" xfId="0" applyFont="1" applyFill="1" applyBorder="1" applyAlignment="1" applyProtection="1">
      <alignment horizontal="left" vertical="center" wrapText="1"/>
    </xf>
    <xf numFmtId="0" fontId="32" fillId="12" borderId="0" xfId="0" applyFont="1" applyFill="1" applyBorder="1" applyAlignment="1" applyProtection="1">
      <alignment horizontal="left" vertical="center" wrapText="1"/>
    </xf>
    <xf numFmtId="0" fontId="67" fillId="12" borderId="60" xfId="0" applyFont="1" applyFill="1" applyBorder="1" applyAlignment="1" applyProtection="1">
      <alignment horizontal="left" wrapText="1"/>
    </xf>
    <xf numFmtId="0" fontId="25" fillId="14" borderId="82" xfId="0" applyFont="1" applyFill="1" applyBorder="1" applyAlignment="1" applyProtection="1">
      <alignment horizontal="center" vertical="center" wrapText="1"/>
    </xf>
    <xf numFmtId="0" fontId="14" fillId="18" borderId="55" xfId="0" applyFont="1" applyFill="1" applyBorder="1" applyProtection="1"/>
    <xf numFmtId="0" fontId="14" fillId="18" borderId="56" xfId="0" applyFont="1" applyFill="1" applyBorder="1" applyProtection="1"/>
    <xf numFmtId="0" fontId="21" fillId="14" borderId="45" xfId="0" applyFont="1" applyFill="1" applyBorder="1" applyAlignment="1" applyProtection="1">
      <alignment horizontal="center" vertical="center" wrapText="1"/>
    </xf>
    <xf numFmtId="0" fontId="21" fillId="14" borderId="41" xfId="0" applyFont="1" applyFill="1" applyBorder="1" applyAlignment="1" applyProtection="1">
      <alignment horizontal="center" vertical="center" wrapText="1"/>
    </xf>
    <xf numFmtId="0" fontId="21" fillId="14" borderId="48" xfId="0" applyFont="1" applyFill="1" applyBorder="1" applyAlignment="1" applyProtection="1">
      <alignment horizontal="center" vertical="center" wrapText="1"/>
    </xf>
    <xf numFmtId="0" fontId="21" fillId="14" borderId="49" xfId="0" applyFont="1" applyFill="1" applyBorder="1" applyAlignment="1" applyProtection="1">
      <alignment horizontal="center" vertical="center" wrapText="1"/>
    </xf>
    <xf numFmtId="0" fontId="21" fillId="14" borderId="54" xfId="0" applyFont="1" applyFill="1" applyBorder="1" applyAlignment="1" applyProtection="1">
      <alignment horizontal="center" vertical="center" wrapText="1"/>
    </xf>
    <xf numFmtId="0" fontId="21" fillId="14" borderId="40" xfId="0" applyFont="1" applyFill="1" applyBorder="1" applyAlignment="1" applyProtection="1">
      <alignment horizontal="center" vertical="center" wrapText="1"/>
    </xf>
    <xf numFmtId="0" fontId="14" fillId="27" borderId="1" xfId="0" applyFont="1" applyFill="1" applyBorder="1" applyAlignment="1" applyProtection="1">
      <alignment horizontal="center" vertical="center" wrapText="1"/>
      <protection locked="0"/>
    </xf>
    <xf numFmtId="0" fontId="14" fillId="27" borderId="89" xfId="0" applyFont="1" applyFill="1" applyBorder="1" applyAlignment="1" applyProtection="1">
      <alignment horizontal="center" vertical="center" wrapText="1"/>
      <protection locked="0"/>
    </xf>
    <xf numFmtId="0" fontId="25" fillId="14" borderId="50" xfId="0" applyFont="1" applyFill="1" applyBorder="1" applyAlignment="1" applyProtection="1">
      <alignment horizontal="center" vertical="center" wrapText="1"/>
    </xf>
    <xf numFmtId="0" fontId="14" fillId="18" borderId="51" xfId="0" applyFont="1" applyFill="1" applyBorder="1" applyProtection="1"/>
    <xf numFmtId="0" fontId="25" fillId="14" borderId="43" xfId="0" applyFont="1" applyFill="1" applyBorder="1" applyAlignment="1" applyProtection="1">
      <alignment horizontal="center" vertical="center" wrapText="1"/>
    </xf>
    <xf numFmtId="0" fontId="14" fillId="18" borderId="53" xfId="0" applyFont="1" applyFill="1" applyBorder="1" applyProtection="1"/>
    <xf numFmtId="0" fontId="14" fillId="18" borderId="46" xfId="0" applyFont="1" applyFill="1" applyBorder="1" applyProtection="1"/>
    <xf numFmtId="0" fontId="25" fillId="14" borderId="84" xfId="0" applyFont="1" applyFill="1" applyBorder="1" applyAlignment="1" applyProtection="1">
      <alignment horizontal="center" vertical="center" wrapText="1"/>
    </xf>
    <xf numFmtId="0" fontId="25" fillId="14" borderId="85" xfId="0" applyFont="1" applyFill="1" applyBorder="1" applyAlignment="1" applyProtection="1">
      <alignment horizontal="center" vertical="center" wrapText="1"/>
    </xf>
    <xf numFmtId="0" fontId="25" fillId="14" borderId="86" xfId="0" applyFont="1" applyFill="1" applyBorder="1" applyAlignment="1" applyProtection="1">
      <alignment horizontal="center" vertical="center" wrapText="1"/>
    </xf>
    <xf numFmtId="0" fontId="25" fillId="14" borderId="87" xfId="0" applyFont="1" applyFill="1" applyBorder="1" applyAlignment="1" applyProtection="1">
      <alignment horizontal="center" vertical="center" wrapText="1"/>
    </xf>
    <xf numFmtId="0" fontId="14" fillId="27" borderId="4" xfId="0" applyFont="1" applyFill="1" applyBorder="1" applyAlignment="1" applyProtection="1">
      <alignment horizontal="center" vertical="center" wrapText="1"/>
      <protection locked="0"/>
    </xf>
    <xf numFmtId="0" fontId="14" fillId="27" borderId="2" xfId="0" applyFont="1" applyFill="1" applyBorder="1" applyAlignment="1" applyProtection="1">
      <alignment horizontal="center" vertical="center" wrapText="1"/>
      <protection locked="0"/>
    </xf>
    <xf numFmtId="0" fontId="25" fillId="14" borderId="20" xfId="0" applyFont="1" applyFill="1" applyBorder="1" applyAlignment="1" applyProtection="1">
      <alignment horizontal="center" vertical="center" wrapText="1"/>
    </xf>
    <xf numFmtId="0" fontId="14" fillId="18" borderId="0" xfId="0" applyFont="1" applyFill="1" applyBorder="1" applyProtection="1"/>
    <xf numFmtId="0" fontId="14" fillId="18" borderId="48" xfId="0" applyFont="1" applyFill="1" applyBorder="1" applyProtection="1"/>
    <xf numFmtId="0" fontId="25" fillId="14" borderId="81" xfId="0" applyFont="1" applyFill="1" applyBorder="1" applyAlignment="1" applyProtection="1">
      <alignment horizontal="center" vertical="center" wrapText="1"/>
    </xf>
    <xf numFmtId="0" fontId="25" fillId="14" borderId="76" xfId="0" applyFont="1" applyFill="1" applyBorder="1" applyAlignment="1" applyProtection="1">
      <alignment horizontal="center" vertical="center" wrapText="1"/>
    </xf>
    <xf numFmtId="0" fontId="25" fillId="14" borderId="77" xfId="0" applyFont="1" applyFill="1" applyBorder="1" applyAlignment="1" applyProtection="1">
      <alignment horizontal="center" vertical="center" wrapText="1"/>
    </xf>
    <xf numFmtId="0" fontId="54" fillId="26" borderId="96" xfId="0" applyFont="1" applyFill="1" applyBorder="1" applyAlignment="1" applyProtection="1">
      <alignment horizontal="center" vertical="center"/>
      <protection locked="0"/>
    </xf>
    <xf numFmtId="0" fontId="54" fillId="26" borderId="97" xfId="0" applyFont="1" applyFill="1" applyBorder="1" applyAlignment="1" applyProtection="1">
      <alignment horizontal="center" vertical="center"/>
      <protection locked="0"/>
    </xf>
    <xf numFmtId="0" fontId="54" fillId="26" borderId="98" xfId="0" applyFont="1" applyFill="1" applyBorder="1" applyAlignment="1" applyProtection="1">
      <alignment horizontal="center" vertical="center"/>
      <protection locked="0"/>
    </xf>
    <xf numFmtId="0" fontId="14" fillId="17" borderId="0" xfId="0" applyFont="1" applyFill="1" applyBorder="1" applyAlignment="1" applyProtection="1">
      <alignment horizontal="left" vertical="top" wrapText="1"/>
    </xf>
    <xf numFmtId="0" fontId="21" fillId="14" borderId="43" xfId="0" applyFont="1" applyFill="1" applyBorder="1" applyAlignment="1" applyProtection="1">
      <alignment horizontal="center" vertical="center"/>
    </xf>
    <xf numFmtId="0" fontId="25" fillId="14" borderId="49" xfId="0" applyFont="1" applyFill="1" applyBorder="1" applyAlignment="1" applyProtection="1">
      <alignment horizontal="center" vertical="center" wrapText="1"/>
    </xf>
    <xf numFmtId="0" fontId="25" fillId="14" borderId="54" xfId="0" applyFont="1" applyFill="1" applyBorder="1" applyAlignment="1" applyProtection="1">
      <alignment horizontal="center" vertical="center" wrapText="1"/>
    </xf>
    <xf numFmtId="0" fontId="25" fillId="14" borderId="40" xfId="0" applyFont="1" applyFill="1" applyBorder="1" applyAlignment="1" applyProtection="1">
      <alignment horizontal="center" vertical="center" wrapText="1"/>
    </xf>
    <xf numFmtId="0" fontId="25" fillId="14" borderId="53" xfId="0" applyFont="1" applyFill="1" applyBorder="1" applyAlignment="1" applyProtection="1">
      <alignment horizontal="center" vertical="center" wrapText="1"/>
    </xf>
    <xf numFmtId="0" fontId="25" fillId="14" borderId="75" xfId="0" applyFont="1" applyFill="1" applyBorder="1" applyAlignment="1" applyProtection="1">
      <alignment horizontal="center" vertical="center" wrapText="1"/>
    </xf>
    <xf numFmtId="0" fontId="25" fillId="14" borderId="79" xfId="0" applyFont="1" applyFill="1" applyBorder="1" applyAlignment="1" applyProtection="1">
      <alignment horizontal="center" vertical="center" wrapText="1"/>
    </xf>
    <xf numFmtId="0" fontId="25" fillId="14" borderId="17" xfId="0" applyFont="1" applyFill="1" applyBorder="1" applyAlignment="1" applyProtection="1">
      <alignment horizontal="center" vertical="center" wrapText="1"/>
    </xf>
    <xf numFmtId="0" fontId="25" fillId="14" borderId="14" xfId="0" applyFont="1" applyFill="1" applyBorder="1" applyAlignment="1" applyProtection="1">
      <alignment horizontal="center" vertical="center" wrapText="1"/>
    </xf>
    <xf numFmtId="0" fontId="25" fillId="14" borderId="80" xfId="0" applyFont="1" applyFill="1" applyBorder="1" applyAlignment="1" applyProtection="1">
      <alignment horizontal="center" vertical="center" wrapText="1"/>
    </xf>
    <xf numFmtId="0" fontId="25" fillId="14" borderId="18" xfId="0" applyFont="1" applyFill="1" applyBorder="1" applyAlignment="1" applyProtection="1">
      <alignment horizontal="center" vertical="center" wrapText="1"/>
    </xf>
    <xf numFmtId="0" fontId="25" fillId="14" borderId="2" xfId="0" applyFont="1" applyFill="1" applyBorder="1" applyAlignment="1" applyProtection="1">
      <alignment horizontal="center" vertical="center" wrapText="1"/>
    </xf>
    <xf numFmtId="0" fontId="54" fillId="26" borderId="94" xfId="0" applyFont="1" applyFill="1" applyBorder="1" applyAlignment="1" applyProtection="1">
      <alignment horizontal="center" vertical="center"/>
      <protection locked="0"/>
    </xf>
    <xf numFmtId="0" fontId="54" fillId="26" borderId="3" xfId="0" applyFont="1" applyFill="1" applyBorder="1" applyAlignment="1" applyProtection="1">
      <alignment horizontal="center" vertical="center"/>
      <protection locked="0"/>
    </xf>
    <xf numFmtId="0" fontId="54" fillId="26" borderId="95" xfId="0" applyFont="1" applyFill="1" applyBorder="1" applyAlignment="1" applyProtection="1">
      <alignment horizontal="center" vertical="center"/>
      <protection locked="0"/>
    </xf>
    <xf numFmtId="0" fontId="25" fillId="14" borderId="47" xfId="0" applyFont="1" applyFill="1" applyBorder="1" applyAlignment="1" applyProtection="1">
      <alignment horizontal="center" vertical="center" wrapText="1"/>
    </xf>
    <xf numFmtId="0" fontId="21" fillId="14" borderId="53" xfId="0" applyFont="1" applyFill="1" applyBorder="1" applyAlignment="1" applyProtection="1">
      <alignment horizontal="center" vertical="center"/>
    </xf>
    <xf numFmtId="0" fontId="25" fillId="14" borderId="55" xfId="0" applyFont="1" applyFill="1" applyBorder="1" applyAlignment="1" applyProtection="1">
      <alignment horizontal="center" vertical="center" wrapText="1"/>
    </xf>
    <xf numFmtId="0" fontId="25" fillId="17" borderId="0" xfId="0" applyFont="1" applyFill="1" applyBorder="1" applyAlignment="1" applyProtection="1">
      <alignment horizontal="center" wrapText="1"/>
    </xf>
    <xf numFmtId="0" fontId="14" fillId="0" borderId="0" xfId="0" applyFont="1" applyFill="1" applyBorder="1" applyProtection="1"/>
    <xf numFmtId="0" fontId="25" fillId="14" borderId="0" xfId="0" applyFont="1" applyFill="1" applyBorder="1" applyAlignment="1" applyProtection="1">
      <alignment horizontal="center" vertical="center" wrapText="1"/>
    </xf>
    <xf numFmtId="0" fontId="25" fillId="13" borderId="46" xfId="0" applyFont="1" applyFill="1" applyBorder="1" applyAlignment="1" applyProtection="1">
      <alignment horizontal="center" wrapText="1"/>
    </xf>
    <xf numFmtId="0" fontId="14" fillId="18" borderId="47" xfId="0" applyFont="1" applyFill="1" applyBorder="1" applyProtection="1"/>
    <xf numFmtId="0" fontId="69" fillId="34" borderId="0" xfId="0" applyFont="1" applyFill="1" applyBorder="1" applyAlignment="1" applyProtection="1">
      <alignment horizontal="center" vertical="center" wrapText="1"/>
    </xf>
    <xf numFmtId="0" fontId="80" fillId="0" borderId="0" xfId="0" applyFont="1" applyFill="1" applyBorder="1" applyAlignment="1" applyProtection="1">
      <alignment vertical="center"/>
    </xf>
    <xf numFmtId="0" fontId="48" fillId="0" borderId="0" xfId="0" applyFont="1" applyFill="1" applyBorder="1" applyAlignment="1" applyProtection="1">
      <alignment vertical="center"/>
    </xf>
    <xf numFmtId="0" fontId="25" fillId="13" borderId="43" xfId="0" applyFont="1" applyFill="1" applyBorder="1" applyAlignment="1" applyProtection="1">
      <alignment horizontal="center" wrapText="1"/>
    </xf>
    <xf numFmtId="0" fontId="14" fillId="18" borderId="44" xfId="0" applyFont="1" applyFill="1" applyBorder="1" applyProtection="1"/>
    <xf numFmtId="0" fontId="14" fillId="18" borderId="45" xfId="0" applyFont="1" applyFill="1" applyBorder="1" applyProtection="1"/>
    <xf numFmtId="0" fontId="15" fillId="25" borderId="3" xfId="3" applyFont="1" applyFill="1" applyBorder="1" applyAlignment="1" applyProtection="1">
      <alignment horizontal="center" vertical="center"/>
    </xf>
    <xf numFmtId="0" fontId="15" fillId="23" borderId="24" xfId="3" applyFont="1" applyFill="1" applyBorder="1" applyAlignment="1" applyProtection="1">
      <alignment horizontal="center" vertical="center" wrapText="1"/>
    </xf>
    <xf numFmtId="0" fontId="15" fillId="23" borderId="28" xfId="3" applyFont="1" applyFill="1" applyBorder="1" applyAlignment="1" applyProtection="1">
      <alignment horizontal="center" vertical="center" wrapText="1"/>
    </xf>
    <xf numFmtId="0" fontId="15" fillId="23" borderId="19" xfId="3" applyFont="1" applyFill="1" applyBorder="1" applyAlignment="1" applyProtection="1">
      <alignment horizontal="center" vertical="center" wrapText="1"/>
    </xf>
    <xf numFmtId="0" fontId="15" fillId="23" borderId="25" xfId="3" applyFont="1" applyFill="1" applyBorder="1" applyAlignment="1" applyProtection="1">
      <alignment horizontal="center" vertical="center" wrapText="1"/>
    </xf>
    <xf numFmtId="0" fontId="16" fillId="20" borderId="64" xfId="5" applyFont="1" applyFill="1" applyBorder="1" applyAlignment="1" applyProtection="1">
      <alignment horizontal="left" vertical="center" wrapText="1"/>
    </xf>
    <xf numFmtId="0" fontId="31" fillId="20" borderId="20" xfId="3" applyFont="1" applyFill="1" applyBorder="1" applyAlignment="1" applyProtection="1">
      <alignment horizontal="right" vertical="center" wrapText="1"/>
    </xf>
    <xf numFmtId="0" fontId="31" fillId="20" borderId="33" xfId="3" applyFont="1" applyFill="1" applyBorder="1" applyAlignment="1" applyProtection="1">
      <alignment horizontal="right" vertical="center" wrapText="1"/>
    </xf>
    <xf numFmtId="0" fontId="16" fillId="20" borderId="65" xfId="5" applyFont="1" applyFill="1" applyBorder="1" applyAlignment="1" applyProtection="1">
      <alignment horizontal="left" vertical="center" wrapText="1"/>
    </xf>
    <xf numFmtId="0" fontId="16" fillId="20" borderId="66" xfId="5" applyFont="1" applyFill="1" applyBorder="1" applyAlignment="1" applyProtection="1">
      <alignment horizontal="left" vertical="center" wrapText="1"/>
    </xf>
    <xf numFmtId="0" fontId="31" fillId="20" borderId="0" xfId="3" applyFont="1" applyFill="1" applyBorder="1" applyAlignment="1" applyProtection="1">
      <alignment horizontal="right" vertical="center" wrapText="1"/>
    </xf>
    <xf numFmtId="0" fontId="31" fillId="20" borderId="34" xfId="3" applyFont="1" applyFill="1" applyBorder="1" applyAlignment="1" applyProtection="1">
      <alignment horizontal="right" vertical="center" wrapText="1"/>
    </xf>
    <xf numFmtId="0" fontId="24" fillId="20" borderId="20" xfId="3" applyFont="1" applyFill="1" applyBorder="1" applyAlignment="1" applyProtection="1">
      <alignment horizontal="right" vertical="center" wrapText="1"/>
    </xf>
    <xf numFmtId="0" fontId="24" fillId="20" borderId="33" xfId="3" applyFont="1" applyFill="1" applyBorder="1" applyAlignment="1" applyProtection="1">
      <alignment horizontal="right" vertical="center" wrapText="1"/>
    </xf>
    <xf numFmtId="0" fontId="21" fillId="0" borderId="63" xfId="0" applyFont="1" applyFill="1" applyBorder="1" applyAlignment="1" applyProtection="1">
      <alignment horizontal="left" vertical="center" wrapText="1"/>
    </xf>
    <xf numFmtId="0" fontId="21" fillId="0" borderId="20" xfId="0" applyFont="1" applyFill="1" applyBorder="1" applyAlignment="1" applyProtection="1">
      <alignment horizontal="left" vertical="center" wrapText="1"/>
    </xf>
    <xf numFmtId="0" fontId="21" fillId="0" borderId="23" xfId="0" applyFont="1" applyFill="1" applyBorder="1" applyAlignment="1" applyProtection="1">
      <alignment horizontal="left" vertical="center" wrapText="1"/>
    </xf>
    <xf numFmtId="0" fontId="21" fillId="0" borderId="3" xfId="0" applyFont="1" applyFill="1" applyBorder="1" applyAlignment="1" applyProtection="1">
      <alignment horizontal="left" vertical="center" wrapText="1"/>
    </xf>
    <xf numFmtId="0" fontId="30" fillId="17" borderId="44" xfId="0" applyFont="1" applyFill="1" applyBorder="1" applyAlignment="1" applyProtection="1">
      <alignment horizontal="right" vertical="center" wrapText="1"/>
    </xf>
    <xf numFmtId="0" fontId="20" fillId="20" borderId="59" xfId="4" applyFont="1" applyFill="1" applyBorder="1" applyAlignment="1" applyProtection="1">
      <alignment horizontal="left"/>
    </xf>
    <xf numFmtId="0" fontId="14" fillId="0" borderId="1"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5" xfId="0" applyFont="1" applyFill="1" applyBorder="1" applyAlignment="1" applyProtection="1">
      <alignment vertical="center"/>
    </xf>
    <xf numFmtId="0" fontId="21" fillId="0" borderId="68" xfId="0" applyFont="1" applyFill="1" applyBorder="1" applyAlignment="1" applyProtection="1">
      <alignment vertical="center" wrapText="1"/>
    </xf>
    <xf numFmtId="0" fontId="21" fillId="0" borderId="7" xfId="0" applyFont="1" applyFill="1" applyBorder="1" applyAlignment="1" applyProtection="1">
      <alignment vertical="center" wrapText="1"/>
    </xf>
    <xf numFmtId="0" fontId="21" fillId="0" borderId="5" xfId="0" applyFont="1" applyFill="1" applyBorder="1" applyAlignment="1" applyProtection="1">
      <alignment vertical="center" wrapText="1"/>
    </xf>
    <xf numFmtId="0" fontId="15" fillId="20" borderId="1" xfId="0" applyFont="1" applyFill="1" applyBorder="1" applyAlignment="1" applyProtection="1"/>
    <xf numFmtId="0" fontId="15" fillId="20" borderId="7" xfId="0" applyFont="1" applyFill="1" applyBorder="1" applyAlignment="1" applyProtection="1"/>
    <xf numFmtId="0" fontId="15" fillId="20" borderId="5" xfId="0" applyFont="1" applyFill="1" applyBorder="1" applyAlignment="1" applyProtection="1"/>
    <xf numFmtId="0" fontId="25" fillId="0" borderId="52" xfId="0" applyFont="1" applyFill="1" applyBorder="1" applyAlignment="1" applyProtection="1">
      <alignment horizontal="left" wrapText="1"/>
    </xf>
    <xf numFmtId="0" fontId="25" fillId="0" borderId="50" xfId="0" applyFont="1" applyFill="1" applyBorder="1" applyAlignment="1" applyProtection="1">
      <alignment horizontal="left" wrapText="1"/>
    </xf>
    <xf numFmtId="0" fontId="25" fillId="0" borderId="51" xfId="0" applyFont="1" applyFill="1" applyBorder="1" applyAlignment="1" applyProtection="1">
      <alignment horizontal="left" wrapText="1"/>
    </xf>
    <xf numFmtId="0" fontId="15" fillId="0" borderId="1" xfId="0" applyFont="1" applyFill="1" applyBorder="1" applyAlignment="1" applyProtection="1">
      <alignment vertical="center"/>
    </xf>
    <xf numFmtId="0" fontId="15" fillId="0" borderId="7" xfId="0" applyFont="1" applyFill="1" applyBorder="1" applyAlignment="1" applyProtection="1">
      <alignment vertical="center"/>
    </xf>
    <xf numFmtId="0" fontId="15" fillId="0" borderId="5" xfId="0" applyFont="1" applyFill="1" applyBorder="1" applyAlignment="1" applyProtection="1">
      <alignment vertical="center"/>
    </xf>
    <xf numFmtId="0" fontId="14" fillId="0" borderId="3" xfId="0" applyFont="1" applyFill="1" applyBorder="1" applyAlignment="1" applyProtection="1">
      <alignment vertical="center"/>
    </xf>
    <xf numFmtId="0" fontId="21" fillId="0" borderId="52" xfId="0" applyFont="1" applyFill="1" applyBorder="1" applyAlignment="1" applyProtection="1">
      <alignment horizontal="left" vertical="center" wrapText="1"/>
    </xf>
    <xf numFmtId="0" fontId="21" fillId="0" borderId="50" xfId="0" applyFont="1" applyFill="1" applyBorder="1" applyAlignment="1" applyProtection="1">
      <alignment horizontal="left" vertical="center" wrapText="1"/>
    </xf>
    <xf numFmtId="0" fontId="21" fillId="0" borderId="51" xfId="0" applyFont="1" applyFill="1" applyBorder="1" applyAlignment="1" applyProtection="1">
      <alignment horizontal="left" vertical="center" wrapText="1"/>
    </xf>
    <xf numFmtId="0" fontId="14" fillId="0" borderId="52" xfId="0" applyFont="1" applyFill="1" applyBorder="1" applyAlignment="1" applyProtection="1">
      <alignment horizontal="left" wrapText="1"/>
    </xf>
    <xf numFmtId="0" fontId="14" fillId="0" borderId="50" xfId="0" applyFont="1" applyFill="1" applyBorder="1" applyAlignment="1" applyProtection="1">
      <alignment horizontal="left" wrapText="1"/>
    </xf>
    <xf numFmtId="0" fontId="14" fillId="0" borderId="51" xfId="0" applyFont="1" applyFill="1" applyBorder="1" applyAlignment="1" applyProtection="1">
      <alignment horizontal="left" wrapText="1"/>
    </xf>
    <xf numFmtId="0" fontId="24" fillId="17" borderId="44" xfId="0" applyFont="1" applyFill="1" applyBorder="1" applyAlignment="1" applyProtection="1">
      <alignment horizontal="right" vertical="center" wrapText="1"/>
    </xf>
    <xf numFmtId="0" fontId="15" fillId="0" borderId="52" xfId="0" applyFont="1" applyFill="1" applyBorder="1" applyAlignment="1" applyProtection="1">
      <alignment horizontal="left" vertical="center" wrapText="1"/>
    </xf>
    <xf numFmtId="0" fontId="15" fillId="0" borderId="50" xfId="0" applyFont="1" applyFill="1" applyBorder="1" applyAlignment="1" applyProtection="1">
      <alignment horizontal="left" vertical="center" wrapText="1"/>
    </xf>
    <xf numFmtId="0" fontId="15" fillId="0" borderId="51" xfId="0" applyFont="1" applyFill="1" applyBorder="1" applyAlignment="1" applyProtection="1">
      <alignment horizontal="left" vertical="center" wrapText="1"/>
    </xf>
    <xf numFmtId="0" fontId="14" fillId="0" borderId="52" xfId="0" applyFont="1" applyFill="1" applyBorder="1" applyAlignment="1" applyProtection="1">
      <alignment horizontal="left" vertical="center" wrapText="1"/>
    </xf>
    <xf numFmtId="0" fontId="14" fillId="0" borderId="50" xfId="0" applyFont="1" applyFill="1" applyBorder="1" applyAlignment="1" applyProtection="1">
      <alignment horizontal="left" vertical="center" wrapText="1"/>
    </xf>
    <xf numFmtId="0" fontId="14" fillId="0" borderId="51" xfId="0" applyFont="1" applyFill="1" applyBorder="1" applyAlignment="1" applyProtection="1">
      <alignment horizontal="left" vertical="center" wrapText="1"/>
    </xf>
    <xf numFmtId="0" fontId="55" fillId="20" borderId="0" xfId="0" applyFont="1" applyFill="1" applyBorder="1" applyAlignment="1" applyProtection="1">
      <alignment horizontal="center" vertical="center"/>
    </xf>
    <xf numFmtId="0" fontId="39" fillId="20" borderId="0" xfId="0" applyFont="1" applyFill="1" applyBorder="1" applyAlignment="1" applyProtection="1">
      <alignment horizontal="center" vertical="center"/>
    </xf>
    <xf numFmtId="0" fontId="13" fillId="20" borderId="0" xfId="0" applyFont="1" applyFill="1" applyBorder="1" applyAlignment="1" applyProtection="1">
      <alignment horizontal="center" vertical="center"/>
    </xf>
    <xf numFmtId="0" fontId="15" fillId="23" borderId="16" xfId="0" applyFont="1" applyFill="1" applyBorder="1" applyAlignment="1" applyProtection="1">
      <alignment horizontal="center" vertical="center"/>
    </xf>
    <xf numFmtId="0" fontId="15" fillId="23" borderId="20" xfId="0" applyFont="1" applyFill="1" applyBorder="1" applyAlignment="1" applyProtection="1">
      <alignment horizontal="center" vertical="center"/>
    </xf>
    <xf numFmtId="0" fontId="15" fillId="23" borderId="23" xfId="0" applyFont="1" applyFill="1" applyBorder="1" applyAlignment="1" applyProtection="1">
      <alignment horizontal="center" vertical="center"/>
    </xf>
    <xf numFmtId="0" fontId="15" fillId="23" borderId="14" xfId="0" applyFont="1" applyFill="1" applyBorder="1" applyAlignment="1" applyProtection="1">
      <alignment horizontal="center" vertical="center"/>
    </xf>
    <xf numFmtId="0" fontId="15" fillId="23" borderId="15" xfId="0" applyFont="1" applyFill="1" applyBorder="1" applyAlignment="1" applyProtection="1">
      <alignment horizontal="center" vertical="center"/>
    </xf>
    <xf numFmtId="0" fontId="15" fillId="23" borderId="6" xfId="0" applyFont="1" applyFill="1" applyBorder="1" applyAlignment="1" applyProtection="1">
      <alignment horizontal="center" vertical="center"/>
    </xf>
    <xf numFmtId="0" fontId="14" fillId="20" borderId="16" xfId="0" applyFont="1" applyFill="1" applyBorder="1" applyAlignment="1" applyProtection="1">
      <alignment horizontal="center" vertical="center" wrapText="1"/>
    </xf>
    <xf numFmtId="0" fontId="14" fillId="20" borderId="20" xfId="0" applyFont="1" applyFill="1" applyBorder="1" applyAlignment="1" applyProtection="1">
      <alignment horizontal="center" vertical="center" wrapText="1"/>
    </xf>
    <xf numFmtId="0" fontId="14" fillId="20" borderId="23" xfId="0" applyFont="1" applyFill="1" applyBorder="1" applyAlignment="1" applyProtection="1">
      <alignment horizontal="center" vertical="center" wrapText="1"/>
    </xf>
    <xf numFmtId="0" fontId="14" fillId="20" borderId="14" xfId="0" applyFont="1" applyFill="1" applyBorder="1" applyAlignment="1" applyProtection="1">
      <alignment horizontal="center" vertical="center" wrapText="1"/>
    </xf>
    <xf numFmtId="0" fontId="14" fillId="20" borderId="15" xfId="0" applyFont="1" applyFill="1" applyBorder="1" applyAlignment="1" applyProtection="1">
      <alignment horizontal="center" vertical="center" wrapText="1"/>
    </xf>
    <xf numFmtId="0" fontId="14" fillId="20" borderId="6" xfId="0" applyFont="1" applyFill="1" applyBorder="1" applyAlignment="1" applyProtection="1">
      <alignment horizontal="center" vertical="center" wrapText="1"/>
    </xf>
    <xf numFmtId="0" fontId="15" fillId="23" borderId="9" xfId="3" applyFont="1" applyFill="1" applyBorder="1" applyAlignment="1" applyProtection="1">
      <alignment horizontal="center" vertical="center"/>
    </xf>
    <xf numFmtId="0" fontId="15" fillId="23" borderId="8" xfId="3" applyFont="1" applyFill="1" applyBorder="1" applyAlignment="1" applyProtection="1">
      <alignment horizontal="center" vertical="center"/>
    </xf>
    <xf numFmtId="0" fontId="15" fillId="23" borderId="13" xfId="3" applyFont="1" applyFill="1" applyBorder="1" applyAlignment="1" applyProtection="1">
      <alignment horizontal="center" vertical="center"/>
    </xf>
    <xf numFmtId="0" fontId="24" fillId="20" borderId="0" xfId="3" applyFont="1" applyFill="1" applyBorder="1" applyAlignment="1" applyProtection="1">
      <alignment horizontal="right" vertical="center" wrapText="1"/>
    </xf>
    <xf numFmtId="0" fontId="14" fillId="20" borderId="0" xfId="0" applyFont="1" applyFill="1" applyBorder="1" applyAlignment="1" applyProtection="1">
      <alignment horizontal="center" vertical="center"/>
    </xf>
    <xf numFmtId="0" fontId="15" fillId="20" borderId="0" xfId="0" applyFont="1" applyFill="1" applyBorder="1" applyAlignment="1" applyProtection="1">
      <alignment horizontal="center" vertical="center"/>
    </xf>
    <xf numFmtId="0" fontId="81" fillId="5" borderId="0" xfId="0" applyFont="1" applyFill="1" applyBorder="1" applyAlignment="1" applyProtection="1">
      <alignment horizontal="center"/>
    </xf>
    <xf numFmtId="0" fontId="82" fillId="5" borderId="0" xfId="0" applyFont="1" applyFill="1" applyBorder="1" applyAlignment="1" applyProtection="1">
      <alignment horizontal="center" wrapText="1"/>
    </xf>
    <xf numFmtId="0" fontId="11" fillId="5" borderId="0" xfId="0" applyFont="1" applyFill="1" applyBorder="1" applyAlignment="1" applyProtection="1">
      <alignment horizontal="center"/>
    </xf>
    <xf numFmtId="0" fontId="32" fillId="28" borderId="16" xfId="0" applyFont="1" applyFill="1" applyBorder="1" applyAlignment="1" applyProtection="1">
      <alignment horizontal="center"/>
    </xf>
    <xf numFmtId="0" fontId="32" fillId="28" borderId="20" xfId="0" applyFont="1" applyFill="1" applyBorder="1" applyAlignment="1" applyProtection="1">
      <alignment horizontal="center"/>
    </xf>
    <xf numFmtId="0" fontId="32" fillId="28" borderId="23" xfId="0" applyFont="1" applyFill="1" applyBorder="1" applyAlignment="1" applyProtection="1">
      <alignment horizontal="center"/>
    </xf>
    <xf numFmtId="0" fontId="32" fillId="28" borderId="14" xfId="0" applyFont="1" applyFill="1" applyBorder="1" applyAlignment="1" applyProtection="1">
      <alignment horizontal="center"/>
    </xf>
    <xf numFmtId="0" fontId="32" fillId="28" borderId="15" xfId="0" applyFont="1" applyFill="1" applyBorder="1" applyAlignment="1" applyProtection="1">
      <alignment horizontal="center"/>
    </xf>
    <xf numFmtId="0" fontId="32" fillId="28" borderId="6" xfId="0" applyFont="1" applyFill="1" applyBorder="1" applyAlignment="1" applyProtection="1">
      <alignment horizontal="center"/>
    </xf>
    <xf numFmtId="0" fontId="15" fillId="3" borderId="1" xfId="3" applyFont="1" applyFill="1" applyBorder="1" applyAlignment="1" applyProtection="1">
      <alignment horizontal="center" vertical="center" wrapText="1"/>
    </xf>
    <xf numFmtId="0" fontId="15" fillId="3" borderId="7" xfId="3" applyFont="1" applyFill="1" applyBorder="1" applyAlignment="1" applyProtection="1">
      <alignment horizontal="center" vertical="center" wrapText="1"/>
    </xf>
    <xf numFmtId="0" fontId="15" fillId="3" borderId="5" xfId="3" applyFont="1" applyFill="1" applyBorder="1" applyAlignment="1" applyProtection="1">
      <alignment horizontal="center" vertical="center" wrapText="1"/>
    </xf>
    <xf numFmtId="0" fontId="32" fillId="0" borderId="9" xfId="0" applyFont="1" applyBorder="1" applyAlignment="1" applyProtection="1">
      <alignment horizontal="center" vertical="center"/>
    </xf>
    <xf numFmtId="0" fontId="32" fillId="0" borderId="8" xfId="0" applyFont="1" applyBorder="1" applyAlignment="1" applyProtection="1">
      <alignment horizontal="center" vertical="center"/>
    </xf>
    <xf numFmtId="0" fontId="32" fillId="0" borderId="13" xfId="0" applyFont="1" applyBorder="1" applyAlignment="1" applyProtection="1">
      <alignment horizontal="center" vertical="center"/>
    </xf>
    <xf numFmtId="0" fontId="12" fillId="5" borderId="99" xfId="0" applyFont="1" applyFill="1" applyBorder="1" applyAlignment="1" applyProtection="1">
      <alignment horizontal="left"/>
    </xf>
    <xf numFmtId="0" fontId="12" fillId="5" borderId="71" xfId="0" applyFont="1" applyFill="1" applyBorder="1" applyAlignment="1" applyProtection="1">
      <alignment horizontal="left"/>
    </xf>
    <xf numFmtId="0" fontId="12" fillId="5" borderId="72" xfId="0" applyFont="1" applyFill="1" applyBorder="1" applyAlignment="1" applyProtection="1">
      <alignment horizontal="left"/>
    </xf>
    <xf numFmtId="0" fontId="12" fillId="5" borderId="101" xfId="0" applyFont="1" applyFill="1" applyBorder="1" applyAlignment="1" applyProtection="1">
      <alignment horizontal="left"/>
    </xf>
    <xf numFmtId="0" fontId="12" fillId="5" borderId="7" xfId="0" applyFont="1" applyFill="1" applyBorder="1" applyAlignment="1" applyProtection="1">
      <alignment horizontal="left"/>
    </xf>
    <xf numFmtId="0" fontId="12" fillId="5" borderId="102" xfId="0" applyFont="1" applyFill="1" applyBorder="1" applyAlignment="1" applyProtection="1">
      <alignment horizontal="left"/>
    </xf>
    <xf numFmtId="0" fontId="12" fillId="5" borderId="104" xfId="0" applyFont="1" applyFill="1" applyBorder="1" applyAlignment="1" applyProtection="1">
      <alignment horizontal="left"/>
    </xf>
    <xf numFmtId="0" fontId="12" fillId="5" borderId="73" xfId="0" applyFont="1" applyFill="1" applyBorder="1" applyAlignment="1" applyProtection="1">
      <alignment horizontal="left"/>
    </xf>
    <xf numFmtId="0" fontId="12" fillId="5" borderId="74" xfId="0" applyFont="1" applyFill="1" applyBorder="1" applyAlignment="1" applyProtection="1">
      <alignment horizontal="left"/>
    </xf>
    <xf numFmtId="0" fontId="32" fillId="0" borderId="9" xfId="0" applyFont="1" applyBorder="1" applyAlignment="1" applyProtection="1">
      <alignment horizontal="right" vertical="center"/>
    </xf>
    <xf numFmtId="0" fontId="32" fillId="0" borderId="8" xfId="0" applyFont="1" applyBorder="1" applyAlignment="1" applyProtection="1">
      <alignment horizontal="right" vertical="center"/>
    </xf>
    <xf numFmtId="0" fontId="32" fillId="0" borderId="13" xfId="0" applyFont="1" applyBorder="1" applyAlignment="1" applyProtection="1">
      <alignment horizontal="right" vertical="center"/>
    </xf>
    <xf numFmtId="0" fontId="41" fillId="12" borderId="83" xfId="0" applyFont="1" applyFill="1" applyBorder="1" applyAlignment="1" applyProtection="1">
      <alignment horizontal="left"/>
    </xf>
    <xf numFmtId="0" fontId="42" fillId="12" borderId="0" xfId="0" applyFont="1" applyFill="1" applyBorder="1" applyAlignment="1" applyProtection="1">
      <alignment horizontal="left" wrapText="1"/>
    </xf>
    <xf numFmtId="0" fontId="43" fillId="0" borderId="0" xfId="0" applyFont="1" applyBorder="1" applyProtection="1"/>
    <xf numFmtId="0" fontId="45" fillId="5" borderId="107" xfId="0" applyFont="1" applyFill="1" applyBorder="1" applyAlignment="1" applyProtection="1">
      <alignment horizontal="left"/>
    </xf>
    <xf numFmtId="0" fontId="46" fillId="5" borderId="108" xfId="0" applyFont="1" applyFill="1" applyBorder="1" applyAlignment="1" applyProtection="1">
      <alignment horizontal="left" vertical="center" wrapText="1"/>
    </xf>
    <xf numFmtId="0" fontId="32" fillId="3" borderId="9" xfId="0" applyFont="1" applyFill="1" applyBorder="1" applyAlignment="1" applyProtection="1">
      <alignment horizontal="center"/>
    </xf>
    <xf numFmtId="0" fontId="32" fillId="3" borderId="8" xfId="0" applyFont="1" applyFill="1" applyBorder="1" applyAlignment="1" applyProtection="1">
      <alignment horizontal="center"/>
    </xf>
    <xf numFmtId="0" fontId="32" fillId="3" borderId="13" xfId="0" applyFont="1" applyFill="1" applyBorder="1" applyAlignment="1" applyProtection="1">
      <alignment horizontal="center"/>
    </xf>
    <xf numFmtId="0" fontId="45" fillId="5" borderId="108" xfId="0" applyFont="1" applyFill="1" applyBorder="1" applyAlignment="1" applyProtection="1">
      <alignment horizontal="left" vertical="center" wrapText="1"/>
    </xf>
    <xf numFmtId="0" fontId="45" fillId="5" borderId="109" xfId="0" applyFont="1" applyFill="1" applyBorder="1" applyAlignment="1" applyProtection="1">
      <alignment horizontal="left" vertical="center" wrapText="1"/>
    </xf>
    <xf numFmtId="0" fontId="46" fillId="5" borderId="110" xfId="0" applyFont="1" applyFill="1" applyBorder="1" applyAlignment="1" applyProtection="1">
      <alignment horizontal="left" vertical="center" wrapText="1"/>
    </xf>
    <xf numFmtId="0" fontId="45" fillId="5" borderId="110" xfId="0" applyFont="1" applyFill="1" applyBorder="1" applyAlignment="1" applyProtection="1">
      <alignment horizontal="left" vertical="center" wrapText="1"/>
    </xf>
    <xf numFmtId="0" fontId="73" fillId="0" borderId="83" xfId="3" applyFont="1" applyFill="1" applyBorder="1" applyAlignment="1" applyProtection="1">
      <alignment horizontal="left" wrapText="1"/>
    </xf>
    <xf numFmtId="0" fontId="37" fillId="26" borderId="1" xfId="0" applyFont="1" applyFill="1" applyBorder="1" applyAlignment="1" applyProtection="1">
      <alignment horizontal="center"/>
    </xf>
    <xf numFmtId="0" fontId="37" fillId="26" borderId="7" xfId="0" applyFont="1" applyFill="1" applyBorder="1" applyAlignment="1" applyProtection="1">
      <alignment horizontal="center"/>
    </xf>
    <xf numFmtId="0" fontId="37" fillId="26" borderId="5" xfId="0" applyFont="1" applyFill="1" applyBorder="1" applyAlignment="1" applyProtection="1">
      <alignment horizontal="center"/>
    </xf>
    <xf numFmtId="0" fontId="82" fillId="5" borderId="0" xfId="0" applyFont="1" applyFill="1" applyBorder="1" applyAlignment="1" applyProtection="1">
      <alignment horizontal="center"/>
    </xf>
    <xf numFmtId="0" fontId="15" fillId="28" borderId="16" xfId="0" applyFont="1" applyFill="1" applyBorder="1" applyAlignment="1" applyProtection="1">
      <alignment horizontal="center" vertical="center"/>
    </xf>
    <xf numFmtId="0" fontId="15" fillId="28" borderId="20" xfId="0" applyFont="1" applyFill="1" applyBorder="1" applyAlignment="1" applyProtection="1">
      <alignment horizontal="center" vertical="center"/>
    </xf>
    <xf numFmtId="0" fontId="15" fillId="28" borderId="23" xfId="0" applyFont="1" applyFill="1" applyBorder="1" applyAlignment="1" applyProtection="1">
      <alignment horizontal="center" vertical="center"/>
    </xf>
    <xf numFmtId="0" fontId="15" fillId="28" borderId="14" xfId="0" applyFont="1" applyFill="1" applyBorder="1" applyAlignment="1" applyProtection="1">
      <alignment horizontal="center" vertical="center"/>
    </xf>
    <xf numFmtId="0" fontId="15" fillId="28" borderId="15" xfId="0" applyFont="1" applyFill="1" applyBorder="1" applyAlignment="1" applyProtection="1">
      <alignment horizontal="center" vertical="center"/>
    </xf>
    <xf numFmtId="0" fontId="15" fillId="28" borderId="6" xfId="0" applyFont="1" applyFill="1" applyBorder="1" applyAlignment="1" applyProtection="1">
      <alignment horizontal="center" vertical="center"/>
    </xf>
    <xf numFmtId="0" fontId="38" fillId="29" borderId="0" xfId="3" applyFont="1" applyFill="1" applyBorder="1" applyAlignment="1" applyProtection="1">
      <alignment horizontal="center" vertical="center" wrapText="1"/>
    </xf>
    <xf numFmtId="4" fontId="36" fillId="5" borderId="0" xfId="0" applyNumberFormat="1" applyFont="1" applyFill="1" applyBorder="1" applyAlignment="1" applyProtection="1">
      <alignment vertical="center"/>
    </xf>
    <xf numFmtId="0" fontId="12" fillId="5" borderId="1" xfId="0" applyFont="1" applyFill="1" applyBorder="1" applyAlignment="1" applyProtection="1">
      <alignment horizontal="left" vertical="center" wrapText="1"/>
    </xf>
    <xf numFmtId="0" fontId="12" fillId="5" borderId="7" xfId="0" applyFont="1" applyFill="1" applyBorder="1" applyAlignment="1" applyProtection="1">
      <alignment horizontal="left" vertical="center" wrapText="1"/>
    </xf>
    <xf numFmtId="0" fontId="76" fillId="2" borderId="0" xfId="3" applyFont="1" applyFill="1" applyBorder="1" applyAlignment="1" applyProtection="1">
      <alignment horizontal="left" vertical="center"/>
    </xf>
    <xf numFmtId="0" fontId="14" fillId="0" borderId="0" xfId="0" applyFont="1" applyBorder="1" applyAlignment="1" applyProtection="1">
      <alignment horizontal="left" vertical="center" wrapText="1"/>
    </xf>
    <xf numFmtId="0" fontId="58" fillId="5" borderId="30" xfId="3" applyFont="1" applyFill="1" applyBorder="1" applyAlignment="1" applyProtection="1">
      <alignment horizontal="center"/>
    </xf>
    <xf numFmtId="0" fontId="15" fillId="2" borderId="2" xfId="3" applyFont="1" applyFill="1" applyBorder="1" applyAlignment="1" applyProtection="1">
      <alignment horizontal="center" vertical="center"/>
    </xf>
    <xf numFmtId="0" fontId="15" fillId="2" borderId="3" xfId="3" applyFont="1" applyFill="1" applyBorder="1" applyAlignment="1" applyProtection="1">
      <alignment horizontal="center" vertical="center"/>
    </xf>
    <xf numFmtId="0" fontId="15" fillId="2" borderId="29" xfId="3" applyFont="1" applyFill="1" applyBorder="1" applyAlignment="1" applyProtection="1">
      <alignment horizontal="center" vertical="center" wrapText="1"/>
    </xf>
    <xf numFmtId="0" fontId="15" fillId="2" borderId="2" xfId="3" applyFont="1" applyFill="1" applyBorder="1" applyAlignment="1" applyProtection="1">
      <alignment horizontal="center" vertical="center" wrapText="1"/>
    </xf>
    <xf numFmtId="0" fontId="15" fillId="6" borderId="32" xfId="3" applyFont="1" applyFill="1" applyBorder="1" applyAlignment="1" applyProtection="1">
      <alignment horizontal="center" vertical="center" wrapText="1"/>
    </xf>
    <xf numFmtId="0" fontId="15" fillId="6" borderId="2" xfId="3" applyFont="1" applyFill="1" applyBorder="1" applyAlignment="1" applyProtection="1">
      <alignment horizontal="center" vertical="center" wrapText="1"/>
    </xf>
    <xf numFmtId="0" fontId="15" fillId="6" borderId="18" xfId="3" applyFont="1" applyFill="1" applyBorder="1" applyAlignment="1" applyProtection="1">
      <alignment horizontal="center" vertical="center"/>
    </xf>
    <xf numFmtId="0" fontId="15" fillId="6" borderId="2" xfId="3" applyFont="1" applyFill="1" applyBorder="1" applyAlignment="1" applyProtection="1">
      <alignment horizontal="center" vertical="center"/>
    </xf>
    <xf numFmtId="0" fontId="15" fillId="6" borderId="18" xfId="3" applyFont="1" applyFill="1" applyBorder="1" applyAlignment="1" applyProtection="1">
      <alignment horizontal="center" vertical="center" wrapText="1"/>
    </xf>
    <xf numFmtId="0" fontId="45" fillId="5" borderId="27" xfId="3" applyFont="1" applyFill="1" applyBorder="1" applyAlignment="1" applyProtection="1">
      <alignment horizontal="left"/>
    </xf>
    <xf numFmtId="0" fontId="24" fillId="38" borderId="4" xfId="0" applyFont="1" applyFill="1" applyBorder="1" applyAlignment="1" applyProtection="1">
      <alignment horizontal="center" vertical="center" wrapText="1"/>
    </xf>
    <xf numFmtId="0" fontId="24" fillId="38" borderId="18" xfId="0" applyFont="1" applyFill="1" applyBorder="1" applyAlignment="1" applyProtection="1">
      <alignment horizontal="center" vertical="center" wrapText="1"/>
    </xf>
    <xf numFmtId="0" fontId="24" fillId="38" borderId="2" xfId="0" applyFont="1" applyFill="1" applyBorder="1" applyAlignment="1" applyProtection="1">
      <alignment horizontal="center" vertical="center" wrapText="1"/>
    </xf>
    <xf numFmtId="0" fontId="35" fillId="5" borderId="27" xfId="3" applyFont="1" applyFill="1" applyBorder="1" applyAlignment="1" applyProtection="1">
      <alignment horizontal="center"/>
    </xf>
    <xf numFmtId="0" fontId="15" fillId="7" borderId="29" xfId="3" applyFont="1" applyFill="1" applyBorder="1" applyAlignment="1" applyProtection="1">
      <alignment horizontal="center" vertical="center" wrapText="1"/>
    </xf>
    <xf numFmtId="0" fontId="15" fillId="7" borderId="2" xfId="3" applyFont="1" applyFill="1" applyBorder="1" applyAlignment="1" applyProtection="1">
      <alignment horizontal="center" vertical="center" wrapText="1"/>
    </xf>
    <xf numFmtId="0" fontId="15" fillId="7" borderId="29" xfId="3" applyFont="1" applyFill="1" applyBorder="1" applyAlignment="1" applyProtection="1">
      <alignment horizontal="center" vertical="center"/>
    </xf>
    <xf numFmtId="0" fontId="15" fillId="7" borderId="2" xfId="3" applyFont="1" applyFill="1" applyBorder="1" applyAlignment="1" applyProtection="1">
      <alignment horizontal="center" vertical="center"/>
    </xf>
    <xf numFmtId="0" fontId="46" fillId="2" borderId="20" xfId="3" applyFont="1" applyFill="1" applyBorder="1" applyAlignment="1" applyProtection="1">
      <alignment horizontal="left" vertical="center"/>
    </xf>
    <xf numFmtId="0" fontId="76" fillId="2" borderId="20" xfId="3" applyFont="1" applyFill="1" applyBorder="1" applyAlignment="1" applyProtection="1">
      <alignment horizontal="left" vertical="center"/>
    </xf>
    <xf numFmtId="0" fontId="14" fillId="0" borderId="0" xfId="3" applyFont="1" applyBorder="1" applyAlignment="1" applyProtection="1">
      <alignment horizontal="left" vertical="center" wrapText="1"/>
    </xf>
    <xf numFmtId="0" fontId="56" fillId="12" borderId="69" xfId="0" applyFont="1" applyFill="1" applyBorder="1" applyAlignment="1" applyProtection="1">
      <alignment horizontal="center"/>
    </xf>
    <xf numFmtId="0" fontId="39" fillId="0" borderId="69" xfId="0" applyFont="1" applyBorder="1" applyProtection="1"/>
    <xf numFmtId="0" fontId="57" fillId="5" borderId="31" xfId="3" applyFont="1" applyFill="1" applyBorder="1" applyAlignment="1" applyProtection="1">
      <alignment horizontal="center"/>
    </xf>
    <xf numFmtId="0" fontId="57" fillId="5" borderId="0" xfId="3" applyFont="1" applyFill="1" applyBorder="1" applyAlignment="1" applyProtection="1">
      <alignment horizontal="center"/>
    </xf>
    <xf numFmtId="0" fontId="14" fillId="5" borderId="0" xfId="3" applyFont="1" applyFill="1" applyAlignment="1" applyProtection="1">
      <alignment horizontal="left" vertical="center" wrapText="1"/>
    </xf>
    <xf numFmtId="0" fontId="15" fillId="11" borderId="0" xfId="0" applyFont="1" applyFill="1" applyBorder="1" applyAlignment="1" applyProtection="1">
      <alignment horizontal="left" vertical="center" wrapText="1"/>
    </xf>
    <xf numFmtId="0" fontId="14" fillId="11" borderId="0" xfId="0" applyFont="1" applyFill="1" applyBorder="1" applyAlignment="1" applyProtection="1">
      <alignment horizontal="left" vertical="center" wrapText="1"/>
    </xf>
    <xf numFmtId="0" fontId="49" fillId="5" borderId="3" xfId="0" applyFont="1" applyFill="1" applyBorder="1" applyAlignment="1" applyProtection="1">
      <alignment horizontal="left" vertical="center" wrapText="1"/>
    </xf>
    <xf numFmtId="0" fontId="15" fillId="0" borderId="0" xfId="3" applyFont="1" applyFill="1" applyBorder="1" applyAlignment="1" applyProtection="1">
      <alignment horizontal="center" vertical="center" wrapText="1"/>
    </xf>
    <xf numFmtId="0" fontId="31" fillId="16" borderId="17" xfId="0" applyFont="1" applyFill="1" applyBorder="1" applyAlignment="1" applyProtection="1">
      <alignment horizontal="right" vertical="center" wrapText="1"/>
    </xf>
    <xf numFmtId="0" fontId="57" fillId="5" borderId="15" xfId="3" applyFont="1" applyFill="1" applyBorder="1" applyAlignment="1" applyProtection="1">
      <alignment horizontal="center"/>
    </xf>
    <xf numFmtId="0" fontId="24" fillId="38" borderId="3" xfId="0" applyFont="1" applyFill="1" applyBorder="1" applyAlignment="1" applyProtection="1">
      <alignment horizontal="center" vertical="center" wrapText="1"/>
    </xf>
    <xf numFmtId="0" fontId="15" fillId="3" borderId="9" xfId="3" applyFont="1" applyFill="1" applyBorder="1" applyAlignment="1" applyProtection="1">
      <alignment horizontal="center" vertical="center" wrapText="1"/>
    </xf>
    <xf numFmtId="0" fontId="15" fillId="3" borderId="8" xfId="3" applyFont="1" applyFill="1" applyBorder="1" applyAlignment="1" applyProtection="1">
      <alignment horizontal="center" vertical="center" wrapText="1"/>
    </xf>
    <xf numFmtId="0" fontId="15" fillId="3" borderId="28" xfId="3" applyFont="1" applyFill="1" applyBorder="1" applyAlignment="1" applyProtection="1">
      <alignment horizontal="center" vertical="center" wrapText="1"/>
    </xf>
    <xf numFmtId="0" fontId="55" fillId="5" borderId="0" xfId="3" applyFont="1" applyFill="1" applyBorder="1" applyAlignment="1" applyProtection="1">
      <alignment horizontal="center" vertical="center"/>
    </xf>
    <xf numFmtId="0" fontId="39" fillId="5" borderId="0" xfId="3" applyFont="1" applyFill="1" applyBorder="1" applyAlignment="1" applyProtection="1">
      <alignment horizontal="center" vertical="center" wrapText="1"/>
    </xf>
    <xf numFmtId="0" fontId="39" fillId="5" borderId="0" xfId="3" applyFont="1" applyFill="1" applyBorder="1" applyAlignment="1" applyProtection="1">
      <alignment horizontal="center" vertical="center"/>
    </xf>
    <xf numFmtId="0" fontId="15" fillId="10" borderId="36" xfId="3" applyFont="1" applyFill="1" applyBorder="1" applyAlignment="1" applyProtection="1">
      <alignment horizontal="center" vertical="center"/>
    </xf>
    <xf numFmtId="0" fontId="15" fillId="10" borderId="11" xfId="3" applyFont="1" applyFill="1" applyBorder="1" applyAlignment="1" applyProtection="1">
      <alignment horizontal="center" vertical="center"/>
    </xf>
    <xf numFmtId="0" fontId="15" fillId="10" borderId="37" xfId="3" applyFont="1" applyFill="1" applyBorder="1" applyAlignment="1" applyProtection="1">
      <alignment horizontal="center" vertical="center"/>
    </xf>
    <xf numFmtId="0" fontId="15" fillId="10" borderId="38" xfId="3" applyFont="1" applyFill="1" applyBorder="1" applyAlignment="1" applyProtection="1">
      <alignment horizontal="center" vertical="center"/>
    </xf>
    <xf numFmtId="0" fontId="15" fillId="10" borderId="35" xfId="3" applyFont="1" applyFill="1" applyBorder="1" applyAlignment="1" applyProtection="1">
      <alignment horizontal="center" vertical="center"/>
    </xf>
    <xf numFmtId="0" fontId="15" fillId="10" borderId="39" xfId="3" applyFont="1" applyFill="1" applyBorder="1" applyAlignment="1" applyProtection="1">
      <alignment horizontal="center" vertical="center"/>
    </xf>
    <xf numFmtId="0" fontId="14" fillId="5" borderId="0" xfId="3" applyFont="1" applyFill="1" applyBorder="1" applyAlignment="1" applyProtection="1">
      <alignment horizontal="center" vertical="center"/>
    </xf>
    <xf numFmtId="0" fontId="15" fillId="4" borderId="1" xfId="3" applyFont="1" applyFill="1" applyBorder="1" applyAlignment="1" applyProtection="1">
      <alignment horizontal="center" vertical="center"/>
    </xf>
    <xf numFmtId="0" fontId="15" fillId="4" borderId="5" xfId="3" applyFont="1" applyFill="1" applyBorder="1" applyAlignment="1" applyProtection="1">
      <alignment horizontal="center" vertical="center"/>
    </xf>
    <xf numFmtId="0" fontId="14" fillId="0" borderId="1" xfId="3" applyFont="1" applyBorder="1" applyAlignment="1" applyProtection="1">
      <alignment horizontal="center" vertical="center"/>
    </xf>
    <xf numFmtId="0" fontId="14" fillId="0" borderId="5" xfId="3" applyFont="1" applyBorder="1" applyAlignment="1" applyProtection="1">
      <alignment horizontal="center" vertical="center"/>
    </xf>
    <xf numFmtId="0" fontId="14" fillId="8" borderId="1" xfId="3" applyFont="1" applyFill="1" applyBorder="1" applyAlignment="1" applyProtection="1">
      <alignment horizontal="center" vertical="center"/>
    </xf>
    <xf numFmtId="0" fontId="14" fillId="8" borderId="5" xfId="3" applyFont="1" applyFill="1" applyBorder="1" applyAlignment="1" applyProtection="1">
      <alignment horizontal="center" vertical="center"/>
    </xf>
  </cellXfs>
  <cellStyles count="7">
    <cellStyle name="Moeda" xfId="1" builtinId="4"/>
    <cellStyle name="Normal" xfId="0" builtinId="0"/>
    <cellStyle name="Normal 2" xfId="3"/>
    <cellStyle name="Normal 4 2" xfId="6"/>
    <cellStyle name="Porcentagem" xfId="2" builtinId="5"/>
    <cellStyle name="Título 2" xfId="4" builtinId="17"/>
    <cellStyle name="Título 3" xfId="5" builtinId="18"/>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CAFED8"/>
      <color rgb="FFF9FEBE"/>
      <color rgb="FFF2DCDE"/>
      <color rgb="FFFEF6D6"/>
      <color rgb="FFFEFCD6"/>
      <color rgb="FFBEFEBE"/>
      <color rgb="FFFEF2BE"/>
      <color rgb="FFC7FEBE"/>
      <color rgb="FFFFD5FC"/>
      <color rgb="FFBAFE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Z40"/>
  <sheetViews>
    <sheetView showGridLines="0" tabSelected="1" view="pageBreakPreview" zoomScale="60" zoomScaleNormal="95" workbookViewId="0">
      <selection activeCell="B40" sqref="B40:F40"/>
    </sheetView>
  </sheetViews>
  <sheetFormatPr defaultRowHeight="15" x14ac:dyDescent="0.25"/>
  <cols>
    <col min="1" max="1" width="14.7109375" style="133" customWidth="1"/>
    <col min="2" max="2" width="65.7109375" style="133" customWidth="1"/>
    <col min="3" max="4" width="18.7109375" style="133" customWidth="1"/>
    <col min="5" max="7" width="20.7109375" style="133" customWidth="1"/>
    <col min="8" max="8" width="36.7109375" style="133" customWidth="1"/>
    <col min="9" max="9" width="20.7109375" style="133" customWidth="1"/>
    <col min="10" max="10" width="46.28515625" style="133" customWidth="1"/>
    <col min="11" max="13" width="16.7109375" style="133" customWidth="1"/>
    <col min="14" max="14" width="19.7109375" style="133" customWidth="1"/>
    <col min="15" max="18" width="16.7109375" style="133" customWidth="1"/>
    <col min="19" max="19" width="18.7109375" style="133" customWidth="1"/>
    <col min="20" max="20" width="17.7109375" style="133" customWidth="1"/>
    <col min="21" max="21" width="20.7109375" style="133" customWidth="1"/>
    <col min="22" max="16384" width="9.140625" style="133"/>
  </cols>
  <sheetData>
    <row r="1" spans="1:26" ht="20.100000000000001" customHeight="1" x14ac:dyDescent="0.25">
      <c r="A1" s="425" t="s">
        <v>63</v>
      </c>
      <c r="B1" s="425"/>
      <c r="C1" s="425"/>
      <c r="D1" s="425"/>
      <c r="E1" s="425"/>
      <c r="F1" s="425"/>
      <c r="G1" s="425"/>
      <c r="H1" s="425"/>
      <c r="I1" s="425"/>
      <c r="J1" s="388"/>
      <c r="K1" s="388"/>
      <c r="L1" s="388"/>
      <c r="M1" s="388"/>
      <c r="N1" s="388"/>
      <c r="O1" s="388"/>
      <c r="P1" s="388"/>
      <c r="Q1" s="388"/>
      <c r="R1" s="388"/>
      <c r="S1" s="388"/>
      <c r="T1" s="388"/>
      <c r="U1" s="388"/>
    </row>
    <row r="2" spans="1:26" ht="20.100000000000001" customHeight="1" x14ac:dyDescent="0.25">
      <c r="A2" s="426" t="s">
        <v>290</v>
      </c>
      <c r="B2" s="426"/>
      <c r="C2" s="426"/>
      <c r="D2" s="426"/>
      <c r="E2" s="426"/>
      <c r="F2" s="426"/>
      <c r="G2" s="426"/>
      <c r="H2" s="426"/>
      <c r="I2" s="426"/>
      <c r="J2" s="266"/>
      <c r="K2" s="266"/>
      <c r="L2" s="266"/>
      <c r="M2" s="266"/>
      <c r="N2" s="266"/>
      <c r="O2" s="266"/>
      <c r="P2" s="266"/>
      <c r="Q2" s="266"/>
      <c r="R2" s="266"/>
      <c r="S2" s="266"/>
      <c r="T2" s="266"/>
      <c r="U2" s="266"/>
    </row>
    <row r="3" spans="1:26" ht="20.100000000000001" customHeight="1" x14ac:dyDescent="0.25">
      <c r="A3" s="427" t="s">
        <v>235</v>
      </c>
      <c r="B3" s="427"/>
      <c r="C3" s="427"/>
      <c r="D3" s="427"/>
      <c r="E3" s="427"/>
      <c r="F3" s="427"/>
      <c r="G3" s="427"/>
      <c r="H3" s="427"/>
      <c r="I3" s="427"/>
      <c r="J3" s="266"/>
      <c r="K3" s="266"/>
      <c r="L3" s="266"/>
      <c r="M3" s="266"/>
      <c r="N3" s="266"/>
      <c r="O3" s="266"/>
      <c r="P3" s="266"/>
      <c r="Q3" s="266"/>
      <c r="R3" s="266"/>
      <c r="S3" s="266"/>
      <c r="T3" s="266"/>
      <c r="U3" s="266"/>
    </row>
    <row r="4" spans="1:26" ht="20.100000000000001" customHeight="1" x14ac:dyDescent="0.25">
      <c r="A4" s="428"/>
      <c r="B4" s="428"/>
      <c r="C4" s="428"/>
      <c r="D4" s="428"/>
      <c r="E4" s="428"/>
      <c r="F4" s="428"/>
      <c r="G4" s="428"/>
      <c r="H4" s="428"/>
      <c r="I4" s="428"/>
      <c r="J4" s="266"/>
      <c r="K4" s="266"/>
      <c r="L4" s="266"/>
      <c r="M4" s="266"/>
      <c r="N4" s="266"/>
      <c r="O4" s="266"/>
      <c r="P4" s="266"/>
      <c r="Q4" s="266"/>
      <c r="R4" s="266"/>
      <c r="S4" s="266"/>
      <c r="T4" s="266"/>
      <c r="U4" s="266"/>
    </row>
    <row r="5" spans="1:26" ht="15.95" customHeight="1" x14ac:dyDescent="0.25">
      <c r="A5" s="249"/>
      <c r="B5" s="250"/>
      <c r="C5" s="250"/>
      <c r="D5" s="250"/>
      <c r="E5" s="249"/>
      <c r="H5" s="251" t="s">
        <v>81</v>
      </c>
      <c r="I5" s="252" t="s">
        <v>250</v>
      </c>
      <c r="J5" s="249"/>
      <c r="K5" s="249"/>
      <c r="L5" s="249"/>
      <c r="M5" s="249"/>
      <c r="N5" s="249"/>
      <c r="O5" s="249"/>
      <c r="P5" s="249"/>
      <c r="Q5" s="249"/>
      <c r="R5" s="249"/>
    </row>
    <row r="6" spans="1:26" ht="15.95" customHeight="1" x14ac:dyDescent="0.25">
      <c r="A6" s="249"/>
      <c r="B6" s="250"/>
      <c r="C6" s="250"/>
      <c r="D6" s="250"/>
      <c r="E6" s="249"/>
      <c r="H6" s="251" t="s">
        <v>72</v>
      </c>
      <c r="I6" s="350"/>
      <c r="J6" s="249"/>
      <c r="K6" s="249"/>
      <c r="L6" s="249"/>
      <c r="M6" s="249"/>
      <c r="N6" s="249"/>
      <c r="O6" s="249"/>
      <c r="P6" s="249"/>
      <c r="Q6" s="249"/>
      <c r="R6" s="249"/>
    </row>
    <row r="7" spans="1:26" ht="15.95" customHeight="1" x14ac:dyDescent="0.25">
      <c r="A7" s="249"/>
      <c r="B7" s="250"/>
      <c r="C7" s="250"/>
      <c r="D7" s="250"/>
      <c r="F7" s="253"/>
      <c r="H7" s="254" t="s">
        <v>33</v>
      </c>
      <c r="I7" s="351"/>
      <c r="J7" s="249"/>
      <c r="K7" s="249"/>
      <c r="L7" s="249"/>
      <c r="M7" s="249"/>
      <c r="N7" s="249"/>
      <c r="O7" s="249"/>
      <c r="P7" s="249"/>
      <c r="Q7" s="249"/>
      <c r="R7" s="249"/>
    </row>
    <row r="8" spans="1:26" ht="15.95" customHeight="1" x14ac:dyDescent="0.25">
      <c r="A8" s="250"/>
      <c r="B8" s="255"/>
      <c r="C8" s="255"/>
      <c r="D8" s="255"/>
      <c r="E8" s="255"/>
      <c r="F8" s="255"/>
      <c r="G8" s="255"/>
      <c r="H8" s="255"/>
      <c r="I8" s="255"/>
      <c r="J8" s="255"/>
      <c r="K8" s="255"/>
      <c r="L8" s="255"/>
      <c r="M8" s="255"/>
      <c r="N8" s="255"/>
      <c r="O8" s="255"/>
      <c r="P8" s="255"/>
      <c r="Q8" s="255"/>
      <c r="R8" s="255"/>
      <c r="S8" s="255"/>
      <c r="T8" s="255"/>
      <c r="U8" s="255"/>
    </row>
    <row r="9" spans="1:26" s="274" customFormat="1" ht="20.100000000000001" customHeight="1" x14ac:dyDescent="0.2">
      <c r="A9" s="429" t="s">
        <v>73</v>
      </c>
      <c r="B9" s="430"/>
      <c r="C9" s="430"/>
      <c r="D9" s="430"/>
      <c r="E9" s="430"/>
      <c r="F9" s="430"/>
      <c r="G9" s="430"/>
      <c r="H9" s="430"/>
      <c r="I9" s="430"/>
      <c r="J9" s="273"/>
      <c r="K9" s="273"/>
      <c r="L9" s="273"/>
      <c r="M9" s="273"/>
      <c r="N9" s="273"/>
      <c r="O9" s="273"/>
      <c r="P9" s="273"/>
      <c r="Q9" s="273"/>
      <c r="R9" s="273"/>
      <c r="S9" s="273"/>
      <c r="T9" s="273"/>
      <c r="U9" s="273"/>
    </row>
    <row r="10" spans="1:26" s="274" customFormat="1" ht="20.100000000000001" customHeight="1" x14ac:dyDescent="0.2">
      <c r="A10" s="420" t="s">
        <v>74</v>
      </c>
      <c r="B10" s="421"/>
      <c r="C10" s="421"/>
      <c r="D10" s="421"/>
      <c r="E10" s="421"/>
      <c r="F10" s="421"/>
      <c r="G10" s="421"/>
      <c r="H10" s="421"/>
      <c r="I10" s="421"/>
      <c r="J10" s="273"/>
      <c r="K10" s="273"/>
      <c r="L10" s="273"/>
      <c r="M10" s="273"/>
      <c r="N10" s="273"/>
      <c r="O10" s="273"/>
      <c r="P10" s="273"/>
      <c r="Q10" s="273"/>
      <c r="R10" s="273"/>
      <c r="S10" s="273"/>
      <c r="T10" s="273"/>
      <c r="U10" s="273"/>
    </row>
    <row r="11" spans="1:26" s="274" customFormat="1" ht="20.100000000000001" customHeight="1" x14ac:dyDescent="0.2">
      <c r="A11" s="423" t="s">
        <v>281</v>
      </c>
      <c r="B11" s="423"/>
      <c r="C11" s="423"/>
      <c r="D11" s="424"/>
      <c r="E11" s="424"/>
      <c r="F11" s="424"/>
      <c r="G11" s="424"/>
      <c r="H11" s="424"/>
      <c r="I11" s="424"/>
      <c r="J11" s="273"/>
      <c r="K11" s="273"/>
      <c r="L11" s="273"/>
      <c r="M11" s="273"/>
      <c r="N11" s="273"/>
      <c r="O11" s="273"/>
      <c r="P11" s="273"/>
      <c r="Q11" s="273"/>
      <c r="R11" s="273"/>
      <c r="S11" s="273"/>
      <c r="T11" s="273"/>
      <c r="U11" s="273"/>
    </row>
    <row r="12" spans="1:26" s="274" customFormat="1" ht="20.100000000000001" customHeight="1" x14ac:dyDescent="0.2">
      <c r="A12" s="423" t="s">
        <v>278</v>
      </c>
      <c r="B12" s="423"/>
      <c r="C12" s="423"/>
      <c r="D12" s="424"/>
      <c r="E12" s="424"/>
      <c r="F12" s="424"/>
      <c r="G12" s="424"/>
      <c r="H12" s="424"/>
      <c r="I12" s="424"/>
      <c r="J12" s="273"/>
      <c r="K12" s="273"/>
      <c r="L12" s="273"/>
      <c r="M12" s="273"/>
      <c r="N12" s="273"/>
      <c r="O12" s="273"/>
      <c r="P12" s="273"/>
      <c r="Q12" s="273"/>
      <c r="R12" s="273"/>
      <c r="S12" s="273"/>
      <c r="T12" s="273"/>
      <c r="U12" s="273"/>
    </row>
    <row r="13" spans="1:26" s="274" customFormat="1" ht="20.100000000000001" customHeight="1" x14ac:dyDescent="0.2">
      <c r="A13" s="423" t="s">
        <v>279</v>
      </c>
      <c r="B13" s="423"/>
      <c r="C13" s="423"/>
      <c r="D13" s="424"/>
      <c r="E13" s="424"/>
      <c r="F13" s="424"/>
      <c r="G13" s="424"/>
      <c r="H13" s="424"/>
      <c r="I13" s="424"/>
      <c r="J13" s="273"/>
      <c r="K13" s="273"/>
      <c r="L13" s="273"/>
      <c r="M13" s="273"/>
      <c r="N13" s="273"/>
      <c r="O13" s="273"/>
      <c r="P13" s="273"/>
      <c r="Q13" s="273"/>
      <c r="R13" s="273"/>
      <c r="S13" s="273"/>
      <c r="T13" s="273"/>
      <c r="U13" s="273"/>
    </row>
    <row r="14" spans="1:26" s="274" customFormat="1" ht="20.100000000000001" customHeight="1" x14ac:dyDescent="0.2">
      <c r="A14" s="423" t="s">
        <v>280</v>
      </c>
      <c r="B14" s="423"/>
      <c r="C14" s="423"/>
      <c r="D14" s="424"/>
      <c r="E14" s="424"/>
      <c r="F14" s="424"/>
      <c r="G14" s="424"/>
      <c r="H14" s="424"/>
      <c r="I14" s="424"/>
      <c r="J14" s="273"/>
      <c r="K14" s="273"/>
      <c r="L14" s="273"/>
      <c r="M14" s="273"/>
      <c r="N14" s="273"/>
      <c r="O14" s="273"/>
      <c r="P14" s="273"/>
      <c r="Q14" s="273"/>
      <c r="R14" s="273"/>
      <c r="S14" s="273"/>
      <c r="T14" s="273"/>
      <c r="U14" s="273"/>
    </row>
    <row r="15" spans="1:26" ht="27" customHeight="1" x14ac:dyDescent="0.25">
      <c r="A15" s="257"/>
      <c r="B15" s="258"/>
      <c r="C15" s="258"/>
      <c r="D15" s="258"/>
      <c r="E15" s="258"/>
      <c r="F15" s="258"/>
      <c r="G15" s="258"/>
      <c r="H15" s="258"/>
      <c r="I15" s="258"/>
      <c r="J15" s="256"/>
      <c r="K15" s="256"/>
      <c r="L15" s="256"/>
      <c r="M15" s="256"/>
      <c r="N15" s="256"/>
      <c r="O15" s="256"/>
      <c r="P15" s="256"/>
      <c r="Q15" s="256"/>
      <c r="R15" s="256"/>
      <c r="S15" s="256"/>
      <c r="T15" s="256"/>
      <c r="U15" s="256"/>
    </row>
    <row r="16" spans="1:26" s="384" customFormat="1" ht="30" customHeight="1" thickBot="1" x14ac:dyDescent="0.3">
      <c r="A16" s="422" t="s">
        <v>186</v>
      </c>
      <c r="B16" s="422"/>
      <c r="C16" s="422"/>
      <c r="D16" s="422"/>
      <c r="E16" s="422"/>
      <c r="F16" s="422"/>
      <c r="G16" s="422"/>
      <c r="H16" s="422"/>
      <c r="I16" s="422"/>
      <c r="J16" s="138"/>
      <c r="K16" s="138"/>
      <c r="L16" s="138"/>
      <c r="M16" s="138"/>
      <c r="N16" s="138"/>
      <c r="O16" s="138"/>
      <c r="P16" s="138"/>
      <c r="Q16" s="139"/>
      <c r="R16" s="140"/>
      <c r="S16" s="140"/>
      <c r="T16" s="140"/>
      <c r="U16" s="140"/>
      <c r="V16" s="140"/>
      <c r="W16" s="140"/>
      <c r="X16" s="140"/>
      <c r="Y16" s="140"/>
      <c r="Z16" s="140"/>
    </row>
    <row r="17" spans="1:26" s="384" customFormat="1" ht="30" customHeight="1" thickTop="1" x14ac:dyDescent="0.25">
      <c r="A17" s="141"/>
      <c r="B17" s="141"/>
      <c r="C17" s="141"/>
      <c r="D17" s="141"/>
      <c r="E17" s="141"/>
      <c r="F17" s="141"/>
      <c r="G17" s="141"/>
      <c r="H17" s="141"/>
      <c r="I17" s="141"/>
      <c r="J17" s="138"/>
      <c r="K17" s="138"/>
      <c r="L17" s="138"/>
      <c r="M17" s="138"/>
      <c r="N17" s="138"/>
      <c r="O17" s="138"/>
      <c r="P17" s="138"/>
      <c r="Q17" s="139"/>
      <c r="R17" s="140"/>
      <c r="S17" s="140"/>
      <c r="T17" s="140"/>
      <c r="U17" s="140"/>
      <c r="V17" s="140"/>
      <c r="W17" s="140"/>
      <c r="X17" s="140"/>
      <c r="Y17" s="140"/>
      <c r="Z17" s="140"/>
    </row>
    <row r="18" spans="1:26" s="384" customFormat="1" ht="30" customHeight="1" x14ac:dyDescent="0.25">
      <c r="A18" s="431" t="s">
        <v>201</v>
      </c>
      <c r="B18" s="432"/>
      <c r="C18" s="344">
        <v>12</v>
      </c>
      <c r="D18" s="345" t="s">
        <v>202</v>
      </c>
      <c r="E18" s="345" t="s">
        <v>203</v>
      </c>
      <c r="F18" s="141"/>
      <c r="G18" s="141"/>
      <c r="H18" s="141"/>
      <c r="I18" s="141"/>
      <c r="J18" s="138"/>
      <c r="K18" s="138"/>
      <c r="L18" s="138"/>
      <c r="M18" s="138"/>
      <c r="N18" s="138"/>
      <c r="O18" s="138"/>
      <c r="P18" s="138"/>
      <c r="Q18" s="139"/>
      <c r="R18" s="140"/>
      <c r="S18" s="140"/>
      <c r="T18" s="140"/>
      <c r="U18" s="140"/>
      <c r="V18" s="140"/>
      <c r="W18" s="140"/>
      <c r="X18" s="140"/>
      <c r="Y18" s="140"/>
      <c r="Z18" s="140"/>
    </row>
    <row r="19" spans="1:26" s="384" customFormat="1" ht="30" customHeight="1" x14ac:dyDescent="0.25">
      <c r="A19" s="141"/>
      <c r="B19" s="141"/>
      <c r="C19" s="141"/>
      <c r="D19" s="141"/>
      <c r="E19" s="141"/>
      <c r="F19" s="141"/>
      <c r="G19" s="141"/>
      <c r="H19" s="141"/>
      <c r="I19" s="141"/>
      <c r="J19" s="138"/>
      <c r="K19" s="138"/>
      <c r="L19" s="138"/>
      <c r="M19" s="138"/>
      <c r="N19" s="138"/>
      <c r="O19" s="138"/>
      <c r="P19" s="138"/>
      <c r="Q19" s="139"/>
      <c r="R19" s="140"/>
      <c r="S19" s="140"/>
      <c r="T19" s="140"/>
      <c r="U19" s="140"/>
      <c r="V19" s="140"/>
      <c r="W19" s="140"/>
      <c r="X19" s="140"/>
      <c r="Y19" s="140"/>
      <c r="Z19" s="140"/>
    </row>
    <row r="20" spans="1:26" s="384" customFormat="1" ht="30" customHeight="1" x14ac:dyDescent="0.3">
      <c r="A20" s="434" t="str">
        <f>'L3'!A11</f>
        <v>LOTE 3 - Segurança da Informação</v>
      </c>
      <c r="B20" s="435"/>
      <c r="C20" s="435"/>
      <c r="D20" s="435"/>
      <c r="E20" s="435"/>
      <c r="F20" s="435"/>
      <c r="G20" s="435"/>
      <c r="H20" s="435"/>
      <c r="I20" s="435"/>
      <c r="J20" s="347"/>
      <c r="K20" s="138"/>
      <c r="L20" s="138"/>
      <c r="M20" s="138"/>
      <c r="N20" s="138"/>
      <c r="O20" s="138"/>
      <c r="P20" s="138"/>
      <c r="Q20" s="139"/>
      <c r="R20" s="140"/>
      <c r="S20" s="140"/>
      <c r="T20" s="140"/>
      <c r="U20" s="140"/>
      <c r="V20" s="140"/>
      <c r="W20" s="140"/>
      <c r="X20" s="140"/>
      <c r="Y20" s="140"/>
      <c r="Z20" s="140"/>
    </row>
    <row r="21" spans="1:26" s="384" customFormat="1" ht="45" customHeight="1" x14ac:dyDescent="0.25">
      <c r="A21" s="270" t="s">
        <v>9</v>
      </c>
      <c r="B21" s="331" t="s">
        <v>209</v>
      </c>
      <c r="C21" s="332" t="s">
        <v>194</v>
      </c>
      <c r="D21" s="332" t="s">
        <v>208</v>
      </c>
      <c r="E21" s="270" t="s">
        <v>75</v>
      </c>
      <c r="F21" s="270" t="s">
        <v>172</v>
      </c>
      <c r="G21" s="270" t="s">
        <v>238</v>
      </c>
      <c r="H21" s="270" t="s">
        <v>239</v>
      </c>
      <c r="I21" s="270" t="s">
        <v>149</v>
      </c>
      <c r="J21" s="138"/>
      <c r="K21" s="335"/>
      <c r="L21" s="138"/>
      <c r="M21" s="335"/>
      <c r="N21" s="335"/>
      <c r="O21" s="143"/>
      <c r="P21" s="144"/>
      <c r="Q21" s="144"/>
      <c r="R21" s="145"/>
      <c r="S21" s="145"/>
      <c r="T21" s="145"/>
      <c r="U21" s="145"/>
      <c r="V21" s="145"/>
      <c r="W21" s="145"/>
      <c r="X21" s="145"/>
      <c r="Y21" s="145"/>
      <c r="Z21" s="145"/>
    </row>
    <row r="22" spans="1:26" s="384" customFormat="1" ht="30" customHeight="1" x14ac:dyDescent="0.3">
      <c r="A22" s="339">
        <f>'L3'!A18</f>
        <v>7</v>
      </c>
      <c r="B22" s="339" t="str">
        <f>'L3'!B18</f>
        <v>Administrador em Segurança da Informação Júnior</v>
      </c>
      <c r="C22" s="339" t="str">
        <f>'L3'!C18</f>
        <v>2123-20</v>
      </c>
      <c r="D22" s="339" t="str">
        <f>'L3'!D18</f>
        <v>ASEG-01</v>
      </c>
      <c r="E22" s="243">
        <f>'L3'!E18</f>
        <v>35</v>
      </c>
      <c r="F22" s="244" t="s">
        <v>237</v>
      </c>
      <c r="G22" s="334">
        <f>'L3'!F18</f>
        <v>0</v>
      </c>
      <c r="H22" s="346">
        <f>'L3'!I20</f>
        <v>0</v>
      </c>
      <c r="I22" s="340">
        <f>'L3'!P18</f>
        <v>0</v>
      </c>
      <c r="J22" s="347"/>
      <c r="K22" s="247"/>
      <c r="L22" s="138"/>
      <c r="M22" s="336"/>
      <c r="N22" s="337"/>
      <c r="Q22" s="145"/>
      <c r="R22" s="145"/>
      <c r="S22" s="145"/>
      <c r="T22" s="145"/>
      <c r="U22" s="145"/>
      <c r="V22" s="145"/>
      <c r="W22" s="145"/>
      <c r="X22" s="145"/>
      <c r="Y22" s="145"/>
      <c r="Z22" s="145"/>
    </row>
    <row r="23" spans="1:26" s="384" customFormat="1" ht="30" customHeight="1" x14ac:dyDescent="0.25">
      <c r="A23" s="339">
        <f>'L3'!A29</f>
        <v>8</v>
      </c>
      <c r="B23" s="339" t="str">
        <f>'L3'!B29</f>
        <v>Administrador em Segurança da Informação Pleno</v>
      </c>
      <c r="C23" s="339" t="str">
        <f>'L3'!C29</f>
        <v>2123-20</v>
      </c>
      <c r="D23" s="339" t="str">
        <f>'L3'!D29</f>
        <v>ASEG-02</v>
      </c>
      <c r="E23" s="243">
        <f>'L3'!E29</f>
        <v>35</v>
      </c>
      <c r="F23" s="244" t="s">
        <v>237</v>
      </c>
      <c r="G23" s="334">
        <f>'L3'!F29</f>
        <v>0</v>
      </c>
      <c r="H23" s="346">
        <f>'L3'!I31</f>
        <v>0</v>
      </c>
      <c r="I23" s="340">
        <f>'L3'!P29</f>
        <v>0</v>
      </c>
      <c r="J23" s="348"/>
      <c r="K23" s="247"/>
      <c r="L23" s="248"/>
      <c r="M23" s="246"/>
      <c r="N23" s="333"/>
      <c r="O23" s="145"/>
      <c r="P23" s="145"/>
      <c r="Q23" s="145"/>
      <c r="R23" s="145"/>
      <c r="S23" s="145"/>
      <c r="T23" s="145"/>
      <c r="U23" s="145"/>
      <c r="V23" s="145"/>
      <c r="W23" s="145"/>
      <c r="X23" s="145"/>
      <c r="Y23" s="145"/>
      <c r="Z23" s="145"/>
    </row>
    <row r="24" spans="1:26" s="384" customFormat="1" ht="15.95" customHeight="1" x14ac:dyDescent="0.25">
      <c r="A24" s="341"/>
      <c r="B24" s="341"/>
      <c r="C24" s="341"/>
      <c r="D24" s="341"/>
      <c r="E24" s="245"/>
      <c r="F24" s="342"/>
      <c r="G24" s="338"/>
      <c r="H24" s="419"/>
      <c r="I24" s="343"/>
      <c r="J24" s="348"/>
      <c r="K24" s="247"/>
      <c r="L24" s="248"/>
      <c r="M24" s="246"/>
      <c r="N24" s="333"/>
      <c r="O24" s="145"/>
      <c r="P24" s="145"/>
      <c r="Q24" s="145"/>
      <c r="R24" s="145"/>
      <c r="S24" s="145"/>
      <c r="T24" s="145"/>
      <c r="U24" s="145"/>
      <c r="V24" s="145"/>
      <c r="W24" s="145"/>
      <c r="X24" s="145"/>
      <c r="Y24" s="145"/>
      <c r="Z24" s="145"/>
    </row>
    <row r="25" spans="1:26" s="138" customFormat="1" ht="30" customHeight="1" thickBot="1" x14ac:dyDescent="0.3">
      <c r="A25" s="441" t="s">
        <v>64</v>
      </c>
      <c r="B25" s="441"/>
      <c r="C25" s="441"/>
      <c r="D25" s="441"/>
      <c r="E25" s="441"/>
      <c r="F25" s="441"/>
      <c r="G25" s="441"/>
      <c r="H25" s="441"/>
      <c r="I25" s="441"/>
      <c r="Q25" s="263"/>
      <c r="R25" s="264"/>
      <c r="S25" s="264"/>
      <c r="T25" s="264"/>
      <c r="U25" s="264"/>
      <c r="V25" s="264"/>
      <c r="W25" s="264"/>
      <c r="X25" s="264"/>
      <c r="Y25" s="264"/>
      <c r="Z25" s="264"/>
    </row>
    <row r="26" spans="1:26" s="384" customFormat="1" ht="15" customHeight="1" thickTop="1" x14ac:dyDescent="0.2">
      <c r="A26" s="386"/>
      <c r="B26" s="259"/>
      <c r="C26" s="386"/>
      <c r="D26" s="386"/>
      <c r="E26" s="386"/>
      <c r="F26" s="386"/>
      <c r="G26" s="386"/>
      <c r="H26" s="386"/>
      <c r="I26" s="386"/>
      <c r="J26" s="386"/>
      <c r="K26" s="386"/>
      <c r="L26" s="386"/>
      <c r="M26" s="386"/>
      <c r="N26" s="386"/>
      <c r="O26" s="386"/>
      <c r="P26" s="147"/>
      <c r="Q26" s="147"/>
      <c r="R26" s="147"/>
      <c r="S26" s="147"/>
      <c r="T26" s="147"/>
      <c r="U26" s="147"/>
      <c r="V26" s="147"/>
      <c r="W26" s="147"/>
      <c r="X26" s="147"/>
      <c r="Y26" s="147"/>
    </row>
    <row r="27" spans="1:26" s="384" customFormat="1" ht="15" customHeight="1" x14ac:dyDescent="0.2">
      <c r="A27" s="386"/>
      <c r="B27" s="433" t="s">
        <v>192</v>
      </c>
      <c r="C27" s="433"/>
      <c r="D27" s="433"/>
      <c r="E27" s="433"/>
      <c r="F27" s="433"/>
      <c r="G27" s="433"/>
      <c r="H27" s="433"/>
      <c r="I27" s="433"/>
      <c r="J27" s="386"/>
      <c r="K27" s="386"/>
      <c r="L27" s="386"/>
      <c r="M27" s="386"/>
      <c r="N27" s="386"/>
      <c r="O27" s="386"/>
      <c r="P27" s="147"/>
      <c r="Q27" s="147"/>
      <c r="R27" s="147"/>
      <c r="S27" s="147"/>
      <c r="T27" s="147"/>
      <c r="U27" s="147"/>
      <c r="V27" s="147"/>
      <c r="W27" s="147"/>
      <c r="X27" s="147"/>
      <c r="Y27" s="147"/>
    </row>
    <row r="28" spans="1:26" s="384" customFormat="1" ht="15" customHeight="1" x14ac:dyDescent="0.2">
      <c r="A28" s="386"/>
      <c r="B28" s="387" t="s">
        <v>193</v>
      </c>
      <c r="C28" s="387"/>
      <c r="D28" s="387"/>
      <c r="E28" s="387"/>
      <c r="F28" s="387"/>
      <c r="G28" s="387"/>
      <c r="H28" s="387"/>
      <c r="I28" s="387"/>
      <c r="J28" s="386"/>
      <c r="K28" s="386"/>
      <c r="L28" s="386"/>
      <c r="M28" s="386"/>
      <c r="N28" s="386"/>
      <c r="O28" s="386"/>
      <c r="P28" s="147"/>
      <c r="Q28" s="147"/>
      <c r="R28" s="147"/>
      <c r="S28" s="147"/>
      <c r="T28" s="147"/>
      <c r="U28" s="147"/>
      <c r="V28" s="147"/>
      <c r="W28" s="147"/>
      <c r="X28" s="147"/>
      <c r="Y28" s="147"/>
    </row>
    <row r="29" spans="1:26" s="389" customFormat="1" ht="80.099999999999994" customHeight="1" x14ac:dyDescent="0.2">
      <c r="B29" s="439" t="s">
        <v>248</v>
      </c>
      <c r="C29" s="439"/>
      <c r="D29" s="439"/>
      <c r="E29" s="439"/>
      <c r="F29" s="439"/>
      <c r="G29" s="439"/>
      <c r="H29" s="439"/>
      <c r="I29" s="439"/>
      <c r="J29" s="91"/>
      <c r="K29" s="91"/>
      <c r="L29" s="91"/>
      <c r="M29" s="91"/>
      <c r="N29" s="91"/>
      <c r="O29" s="385"/>
    </row>
    <row r="30" spans="1:26" s="384" customFormat="1" ht="30" customHeight="1" x14ac:dyDescent="0.2">
      <c r="B30" s="440" t="s">
        <v>252</v>
      </c>
      <c r="C30" s="440"/>
      <c r="D30" s="440"/>
      <c r="E30" s="440"/>
      <c r="F30" s="440"/>
      <c r="G30" s="440"/>
      <c r="H30" s="440"/>
      <c r="I30" s="440"/>
      <c r="J30" s="138"/>
      <c r="K30" s="138"/>
      <c r="L30" s="138"/>
      <c r="M30" s="138"/>
      <c r="N30" s="138"/>
      <c r="O30" s="138"/>
      <c r="P30" s="147"/>
      <c r="Q30" s="147"/>
      <c r="R30" s="147"/>
      <c r="S30" s="147"/>
      <c r="T30" s="147"/>
      <c r="U30" s="147"/>
      <c r="V30" s="147"/>
      <c r="W30" s="147"/>
      <c r="X30" s="147"/>
      <c r="Y30" s="147"/>
    </row>
    <row r="31" spans="1:26" s="384" customFormat="1" ht="15" customHeight="1" x14ac:dyDescent="0.2">
      <c r="A31" s="148"/>
      <c r="B31" s="439" t="s">
        <v>249</v>
      </c>
      <c r="C31" s="439"/>
      <c r="D31" s="439"/>
      <c r="E31" s="91"/>
      <c r="F31" s="91"/>
      <c r="G31" s="91"/>
      <c r="H31" s="91"/>
      <c r="I31" s="91"/>
      <c r="J31" s="138"/>
      <c r="K31" s="138"/>
      <c r="L31" s="138"/>
      <c r="M31" s="138"/>
      <c r="N31" s="138"/>
      <c r="O31" s="138"/>
      <c r="P31" s="147"/>
      <c r="Q31" s="147"/>
      <c r="R31" s="147"/>
      <c r="S31" s="147"/>
      <c r="T31" s="147"/>
      <c r="U31" s="147"/>
      <c r="V31" s="147"/>
      <c r="W31" s="147"/>
      <c r="X31" s="147"/>
      <c r="Y31" s="147"/>
    </row>
    <row r="32" spans="1:26" s="384" customFormat="1" ht="69.95" customHeight="1" x14ac:dyDescent="0.2">
      <c r="A32" s="148"/>
      <c r="B32" s="439" t="s">
        <v>254</v>
      </c>
      <c r="C32" s="439"/>
      <c r="D32" s="439"/>
      <c r="E32" s="439"/>
      <c r="F32" s="439"/>
      <c r="G32" s="439"/>
      <c r="H32" s="439"/>
      <c r="I32" s="439"/>
      <c r="J32" s="138"/>
      <c r="K32" s="138"/>
      <c r="L32" s="138"/>
      <c r="M32" s="138"/>
      <c r="N32" s="138"/>
      <c r="O32" s="138"/>
      <c r="P32" s="147"/>
      <c r="Q32" s="147"/>
      <c r="R32" s="147"/>
      <c r="S32" s="147"/>
      <c r="T32" s="147"/>
      <c r="U32" s="147"/>
      <c r="V32" s="147"/>
      <c r="W32" s="147"/>
      <c r="X32" s="147"/>
      <c r="Y32" s="147"/>
    </row>
    <row r="33" spans="1:25" s="384" customFormat="1" ht="15.95" customHeight="1" x14ac:dyDescent="0.2">
      <c r="B33" s="440" t="s">
        <v>240</v>
      </c>
      <c r="C33" s="440"/>
      <c r="D33" s="440"/>
      <c r="E33" s="440"/>
      <c r="F33" s="440"/>
      <c r="G33" s="440"/>
      <c r="H33" s="386"/>
      <c r="I33" s="386"/>
      <c r="J33" s="138"/>
      <c r="K33" s="138"/>
      <c r="L33" s="138"/>
      <c r="M33" s="138"/>
      <c r="N33" s="138"/>
      <c r="O33" s="138"/>
      <c r="P33" s="147"/>
      <c r="Q33" s="147"/>
      <c r="R33" s="147"/>
      <c r="S33" s="147"/>
      <c r="T33" s="147"/>
      <c r="U33" s="147"/>
      <c r="V33" s="147"/>
      <c r="W33" s="147"/>
      <c r="X33" s="147"/>
      <c r="Y33" s="147"/>
    </row>
    <row r="34" spans="1:25" s="384" customFormat="1" ht="54.95" customHeight="1" x14ac:dyDescent="0.2">
      <c r="B34" s="440" t="s">
        <v>251</v>
      </c>
      <c r="C34" s="440"/>
      <c r="D34" s="440"/>
      <c r="E34" s="440"/>
      <c r="F34" s="440"/>
      <c r="G34" s="440"/>
      <c r="H34" s="440"/>
      <c r="I34" s="440"/>
      <c r="J34" s="138"/>
      <c r="K34" s="138"/>
      <c r="L34" s="138"/>
      <c r="M34" s="138"/>
      <c r="N34" s="138"/>
      <c r="O34" s="138"/>
      <c r="P34" s="147"/>
      <c r="Q34" s="147"/>
      <c r="R34" s="147"/>
      <c r="S34" s="147"/>
      <c r="T34" s="147"/>
      <c r="U34" s="147"/>
      <c r="V34" s="147"/>
      <c r="W34" s="147"/>
      <c r="X34" s="147"/>
      <c r="Y34" s="147"/>
    </row>
    <row r="35" spans="1:25" s="384" customFormat="1" ht="15.95" customHeight="1" x14ac:dyDescent="0.2">
      <c r="B35" s="386" t="s">
        <v>253</v>
      </c>
      <c r="C35" s="386"/>
      <c r="D35" s="386"/>
      <c r="E35" s="386"/>
      <c r="F35" s="386"/>
      <c r="G35" s="386"/>
      <c r="H35" s="386"/>
      <c r="I35" s="386"/>
      <c r="J35" s="138"/>
      <c r="K35" s="138"/>
      <c r="L35" s="138"/>
      <c r="M35" s="138"/>
      <c r="N35" s="138"/>
      <c r="O35" s="138"/>
      <c r="P35" s="147"/>
      <c r="Q35" s="147"/>
      <c r="R35" s="147"/>
      <c r="S35" s="147"/>
      <c r="T35" s="147"/>
      <c r="U35" s="147"/>
      <c r="V35" s="147"/>
      <c r="W35" s="147"/>
      <c r="X35" s="147"/>
      <c r="Y35" s="147"/>
    </row>
    <row r="36" spans="1:25" s="384" customFormat="1" ht="15" customHeight="1" x14ac:dyDescent="0.2">
      <c r="A36" s="148"/>
      <c r="B36" s="439" t="s">
        <v>171</v>
      </c>
      <c r="C36" s="439"/>
      <c r="D36" s="439"/>
      <c r="E36" s="138"/>
      <c r="F36" s="138"/>
      <c r="G36" s="138"/>
      <c r="H36" s="138"/>
      <c r="I36" s="138"/>
      <c r="J36" s="138"/>
      <c r="K36" s="138"/>
      <c r="L36" s="138"/>
      <c r="M36" s="138"/>
      <c r="N36" s="138"/>
      <c r="O36" s="138"/>
      <c r="P36" s="147"/>
      <c r="Q36" s="147"/>
      <c r="R36" s="147"/>
      <c r="S36" s="147"/>
      <c r="T36" s="147"/>
      <c r="U36" s="147"/>
      <c r="V36" s="147"/>
      <c r="W36" s="147"/>
      <c r="X36" s="147"/>
      <c r="Y36" s="147"/>
    </row>
    <row r="37" spans="1:25" s="384" customFormat="1" ht="15" customHeight="1" x14ac:dyDescent="0.2">
      <c r="B37" s="440" t="s">
        <v>187</v>
      </c>
      <c r="C37" s="440"/>
      <c r="D37" s="440"/>
      <c r="E37" s="148"/>
      <c r="F37" s="138"/>
      <c r="G37" s="138"/>
      <c r="H37" s="138"/>
      <c r="I37" s="138"/>
      <c r="J37" s="138"/>
      <c r="K37" s="138"/>
      <c r="L37" s="138"/>
      <c r="M37" s="138"/>
      <c r="N37" s="138"/>
      <c r="O37" s="138"/>
      <c r="P37" s="147"/>
      <c r="Q37" s="147"/>
      <c r="R37" s="147"/>
      <c r="S37" s="147"/>
      <c r="T37" s="147"/>
      <c r="U37" s="147"/>
      <c r="V37" s="147"/>
      <c r="W37" s="147"/>
      <c r="X37" s="147"/>
      <c r="Y37" s="147"/>
    </row>
    <row r="38" spans="1:25" s="261" customFormat="1" ht="15.95" customHeight="1" x14ac:dyDescent="0.2">
      <c r="A38" s="135"/>
      <c r="B38" s="150" t="s">
        <v>80</v>
      </c>
      <c r="C38" s="135"/>
      <c r="D38" s="135"/>
      <c r="E38" s="135"/>
      <c r="F38" s="135"/>
      <c r="G38" s="260"/>
      <c r="H38" s="260"/>
      <c r="I38" s="260"/>
      <c r="O38" s="262"/>
      <c r="P38" s="262"/>
      <c r="Q38" s="262"/>
      <c r="R38" s="262"/>
      <c r="S38" s="262"/>
    </row>
    <row r="39" spans="1:25" s="261" customFormat="1" ht="12.75" x14ac:dyDescent="0.2"/>
    <row r="40" spans="1:25" x14ac:dyDescent="0.25">
      <c r="B40" s="436" t="s">
        <v>14</v>
      </c>
      <c r="C40" s="437"/>
      <c r="D40" s="437"/>
      <c r="E40" s="437"/>
      <c r="F40" s="438"/>
    </row>
  </sheetData>
  <sheetProtection algorithmName="SHA-512" hashValue="SplSb/bgHHClg0qZTrNAWNxe8OS1Ky8fMPiAhc1a/3vnxqaB1IJ2tMNOtgfB5AjuQmE4VfzRw79lQCUdgiqZPA==" saltValue="5EC2eYVj1JnTxHx7sMrM8w==" spinCount="100000" sheet="1" objects="1" scenarios="1" selectLockedCells="1"/>
  <mergeCells count="28">
    <mergeCell ref="A18:B18"/>
    <mergeCell ref="B27:I27"/>
    <mergeCell ref="A20:I20"/>
    <mergeCell ref="B40:F40"/>
    <mergeCell ref="B36:D36"/>
    <mergeCell ref="B31:D31"/>
    <mergeCell ref="B37:D37"/>
    <mergeCell ref="B30:I30"/>
    <mergeCell ref="B33:G33"/>
    <mergeCell ref="B32:I32"/>
    <mergeCell ref="B34:I34"/>
    <mergeCell ref="B29:I29"/>
    <mergeCell ref="A25:I25"/>
    <mergeCell ref="A1:I1"/>
    <mergeCell ref="A2:I2"/>
    <mergeCell ref="A3:I3"/>
    <mergeCell ref="A4:I4"/>
    <mergeCell ref="A9:I9"/>
    <mergeCell ref="A10:I10"/>
    <mergeCell ref="A16:I16"/>
    <mergeCell ref="A11:C11"/>
    <mergeCell ref="A12:C12"/>
    <mergeCell ref="A13:C13"/>
    <mergeCell ref="A14:C14"/>
    <mergeCell ref="D11:I11"/>
    <mergeCell ref="D12:I12"/>
    <mergeCell ref="D13:I13"/>
    <mergeCell ref="D14:I14"/>
  </mergeCells>
  <printOptions horizontalCentered="1"/>
  <pageMargins left="0.39370078740157483" right="0.39370078740157483" top="1.1811023622047245" bottom="0.78740157480314965" header="0.59055118110236227" footer="0.39370078740157483"/>
  <pageSetup paperSize="9" scale="40" orientation="portrait" r:id="rId1"/>
  <headerFooter>
    <oddHeader>&amp;C&amp;"Arial,Negrito"&amp;16ANEXO IV-B
&amp;"Arial,Normal"&amp;10
&amp;G&amp;R&amp;P</oddHeader>
    <oddFooter>&amp;L&amp;8SACCON/CPC/SECAD&amp;R&amp;8&amp;A
&amp;P/&amp;N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P35"/>
  <sheetViews>
    <sheetView showGridLines="0" view="pageBreakPreview" zoomScale="60" zoomScaleNormal="60" workbookViewId="0">
      <selection activeCell="F18" sqref="F18"/>
    </sheetView>
  </sheetViews>
  <sheetFormatPr defaultRowHeight="15" x14ac:dyDescent="0.25"/>
  <cols>
    <col min="1" max="1" width="8.7109375" style="133" customWidth="1"/>
    <col min="2" max="2" width="55.7109375" style="133" customWidth="1"/>
    <col min="3" max="4" width="14.7109375" style="133" customWidth="1"/>
    <col min="5" max="5" width="12.7109375" style="133" customWidth="1"/>
    <col min="6" max="15" width="18.7109375" style="133" customWidth="1"/>
    <col min="16" max="16" width="20.7109375" style="133" customWidth="1"/>
    <col min="17" max="16384" width="9.140625" style="133"/>
  </cols>
  <sheetData>
    <row r="1" spans="1:16" ht="21" x14ac:dyDescent="0.25">
      <c r="A1" s="425" t="str">
        <f>'DADOS CADASTRAIS e RESUMO'!A1</f>
        <v>TRIBUNAL REGIONAL ELEITORAL DO PARANÁ</v>
      </c>
      <c r="B1" s="498"/>
      <c r="C1" s="498"/>
      <c r="D1" s="498"/>
      <c r="E1" s="498"/>
      <c r="F1" s="498"/>
      <c r="G1" s="498"/>
      <c r="H1" s="498"/>
      <c r="I1" s="498"/>
      <c r="J1" s="498"/>
      <c r="K1" s="498"/>
      <c r="L1" s="498"/>
      <c r="M1" s="498"/>
      <c r="N1" s="498"/>
      <c r="O1" s="498"/>
      <c r="P1" s="498"/>
    </row>
    <row r="2" spans="1:16" ht="18.75" x14ac:dyDescent="0.25">
      <c r="A2" s="426" t="str">
        <f>'DADOS CADASTRAIS e RESUMO'!A2</f>
        <v>PLANILHA DE FORMAÇÃO DE CUSTOS E PREÇOS - Proposta Detalhada - LOTE 3</v>
      </c>
      <c r="B2" s="499"/>
      <c r="C2" s="499"/>
      <c r="D2" s="499"/>
      <c r="E2" s="499"/>
      <c r="F2" s="499"/>
      <c r="G2" s="499"/>
      <c r="H2" s="499"/>
      <c r="I2" s="499"/>
      <c r="J2" s="499"/>
      <c r="K2" s="499"/>
      <c r="L2" s="499"/>
      <c r="M2" s="499"/>
      <c r="N2" s="499"/>
      <c r="O2" s="499"/>
      <c r="P2" s="499"/>
    </row>
    <row r="3" spans="1:16" ht="18.75" x14ac:dyDescent="0.25">
      <c r="A3" s="427" t="str">
        <f>'DADOS CADASTRAIS e RESUMO'!A3</f>
        <v>REGISTRO DE PREÇOS - Serviços de TIC: Nível 3</v>
      </c>
      <c r="B3" s="499"/>
      <c r="C3" s="499"/>
      <c r="D3" s="499"/>
      <c r="E3" s="499"/>
      <c r="F3" s="499"/>
      <c r="G3" s="499"/>
      <c r="H3" s="499"/>
      <c r="I3" s="499"/>
      <c r="J3" s="499"/>
      <c r="K3" s="499"/>
      <c r="L3" s="499"/>
      <c r="M3" s="499"/>
      <c r="N3" s="499"/>
      <c r="O3" s="499"/>
      <c r="P3" s="499"/>
    </row>
    <row r="4" spans="1:16" x14ac:dyDescent="0.25">
      <c r="A4" s="497" t="s">
        <v>288</v>
      </c>
      <c r="B4" s="497"/>
      <c r="C4" s="497"/>
      <c r="D4" s="497"/>
      <c r="E4" s="135"/>
      <c r="F4" s="135"/>
      <c r="G4" s="135"/>
      <c r="H4" s="134"/>
      <c r="I4" s="134"/>
      <c r="J4" s="134"/>
      <c r="K4" s="134"/>
      <c r="L4" s="134"/>
      <c r="M4" s="134"/>
      <c r="N4" s="134"/>
      <c r="O4" s="151" t="str">
        <f>'DADOS CADASTRAIS e RESUMO'!H5</f>
        <v>PAD n.:</v>
      </c>
      <c r="P4" s="136" t="str">
        <f>'DADOS CADASTRAIS e RESUMO'!I5</f>
        <v>24238/2022</v>
      </c>
    </row>
    <row r="5" spans="1:16" x14ac:dyDescent="0.25">
      <c r="A5" s="497"/>
      <c r="B5" s="497"/>
      <c r="C5" s="497"/>
      <c r="D5" s="497"/>
      <c r="E5" s="135"/>
      <c r="F5" s="135"/>
      <c r="G5" s="135"/>
      <c r="H5" s="134"/>
      <c r="I5" s="134"/>
      <c r="J5" s="134"/>
      <c r="K5" s="134"/>
      <c r="L5" s="134"/>
      <c r="M5" s="134"/>
      <c r="N5" s="134"/>
      <c r="O5" s="151" t="str">
        <f>'DADOS CADASTRAIS e RESUMO'!H6</f>
        <v>Licitação n.:</v>
      </c>
      <c r="P5" s="152">
        <f>'DADOS CADASTRAIS e RESUMO'!I6</f>
        <v>0</v>
      </c>
    </row>
    <row r="6" spans="1:16" x14ac:dyDescent="0.25">
      <c r="A6" s="497"/>
      <c r="B6" s="497"/>
      <c r="C6" s="497"/>
      <c r="D6" s="497"/>
      <c r="E6" s="135"/>
      <c r="F6" s="135"/>
      <c r="G6" s="135"/>
      <c r="H6" s="134"/>
      <c r="I6" s="134"/>
      <c r="J6" s="134"/>
      <c r="K6" s="134"/>
      <c r="L6" s="134"/>
      <c r="M6" s="134"/>
      <c r="O6" s="151" t="str">
        <f>'DADOS CADASTRAIS e RESUMO'!H7</f>
        <v>Data da Proposta:</v>
      </c>
      <c r="P6" s="153">
        <f>'DADOS CADASTRAIS e RESUMO'!I7</f>
        <v>0</v>
      </c>
    </row>
    <row r="7" spans="1:16" x14ac:dyDescent="0.25">
      <c r="A7" s="135"/>
      <c r="B7" s="137"/>
      <c r="C7" s="137"/>
      <c r="D7" s="137"/>
      <c r="E7" s="137"/>
      <c r="F7" s="137"/>
      <c r="G7" s="137"/>
      <c r="H7" s="137"/>
      <c r="I7" s="137"/>
      <c r="J7" s="137"/>
      <c r="K7" s="137"/>
      <c r="L7" s="137"/>
      <c r="M7" s="137"/>
      <c r="N7" s="137"/>
      <c r="O7" s="137"/>
      <c r="P7" s="137"/>
    </row>
    <row r="8" spans="1:16" x14ac:dyDescent="0.25">
      <c r="A8" s="500" t="str">
        <f>'DADOS CADASTRAIS e RESUMO'!A9</f>
        <v>NOME DA EMPRESA</v>
      </c>
      <c r="B8" s="501"/>
      <c r="C8" s="501"/>
      <c r="D8" s="501"/>
      <c r="E8" s="501"/>
      <c r="F8" s="501"/>
      <c r="G8" s="501"/>
      <c r="H8" s="501"/>
      <c r="I8" s="501"/>
      <c r="J8" s="501"/>
      <c r="K8" s="501"/>
      <c r="L8" s="501"/>
      <c r="M8" s="501"/>
      <c r="N8" s="501"/>
      <c r="O8" s="501"/>
      <c r="P8" s="502"/>
    </row>
    <row r="9" spans="1:16" x14ac:dyDescent="0.25">
      <c r="A9" s="495" t="str">
        <f>'DADOS CADASTRAIS e RESUMO'!A10</f>
        <v>CNPJ</v>
      </c>
      <c r="B9" s="496"/>
      <c r="C9" s="496"/>
      <c r="D9" s="496"/>
      <c r="E9" s="496"/>
      <c r="F9" s="496"/>
      <c r="G9" s="496"/>
      <c r="H9" s="496"/>
      <c r="I9" s="496"/>
      <c r="J9" s="496"/>
      <c r="K9" s="496"/>
      <c r="L9" s="496"/>
      <c r="M9" s="496"/>
      <c r="N9" s="496"/>
      <c r="O9" s="496"/>
      <c r="P9" s="466"/>
    </row>
    <row r="10" spans="1:16" x14ac:dyDescent="0.25">
      <c r="A10" s="492"/>
      <c r="B10" s="493"/>
      <c r="C10" s="493"/>
      <c r="D10" s="493"/>
      <c r="E10" s="493"/>
      <c r="F10" s="493"/>
      <c r="G10" s="493"/>
      <c r="H10" s="493"/>
      <c r="I10" s="493"/>
      <c r="J10" s="493"/>
      <c r="K10" s="493"/>
      <c r="L10" s="493"/>
      <c r="M10" s="493"/>
      <c r="N10" s="493"/>
      <c r="O10" s="493"/>
      <c r="P10" s="493"/>
    </row>
    <row r="11" spans="1:16" ht="20.100000000000001" customHeight="1" thickBot="1" x14ac:dyDescent="0.3">
      <c r="A11" s="281" t="s">
        <v>289</v>
      </c>
      <c r="B11" s="282"/>
      <c r="C11" s="282"/>
      <c r="D11" s="282"/>
      <c r="E11" s="282"/>
      <c r="F11" s="282"/>
      <c r="G11" s="282"/>
      <c r="H11" s="282"/>
      <c r="I11" s="282"/>
      <c r="J11" s="282"/>
      <c r="K11" s="282"/>
      <c r="L11" s="282"/>
      <c r="M11" s="282"/>
      <c r="N11" s="282"/>
      <c r="O11" s="282"/>
      <c r="P11" s="282"/>
    </row>
    <row r="12" spans="1:16" ht="15" customHeight="1" thickTop="1" x14ac:dyDescent="0.25">
      <c r="A12" s="490" t="s">
        <v>9</v>
      </c>
      <c r="B12" s="476" t="s">
        <v>210</v>
      </c>
      <c r="C12" s="478" t="s">
        <v>194</v>
      </c>
      <c r="D12" s="481" t="s">
        <v>208</v>
      </c>
      <c r="E12" s="484" t="s">
        <v>75</v>
      </c>
      <c r="F12" s="489" t="s">
        <v>10</v>
      </c>
      <c r="G12" s="466"/>
      <c r="H12" s="478" t="s">
        <v>10</v>
      </c>
      <c r="I12" s="458" t="s">
        <v>11</v>
      </c>
      <c r="J12" s="459"/>
      <c r="K12" s="460"/>
      <c r="L12" s="460"/>
      <c r="M12" s="461"/>
      <c r="N12" s="494" t="s">
        <v>11</v>
      </c>
      <c r="O12" s="468" t="s">
        <v>170</v>
      </c>
      <c r="P12" s="491" t="s">
        <v>191</v>
      </c>
    </row>
    <row r="13" spans="1:16" ht="30" customHeight="1" x14ac:dyDescent="0.25">
      <c r="A13" s="456"/>
      <c r="B13" s="476"/>
      <c r="C13" s="478"/>
      <c r="D13" s="481"/>
      <c r="E13" s="484"/>
      <c r="F13" s="445" t="s">
        <v>12</v>
      </c>
      <c r="G13" s="448" t="s">
        <v>13</v>
      </c>
      <c r="H13" s="456"/>
      <c r="I13" s="283" t="s">
        <v>206</v>
      </c>
      <c r="J13" s="280" t="s">
        <v>207</v>
      </c>
      <c r="K13" s="451" t="s">
        <v>282</v>
      </c>
      <c r="L13" s="462" t="s">
        <v>285</v>
      </c>
      <c r="M13" s="452" t="s">
        <v>284</v>
      </c>
      <c r="N13" s="465"/>
      <c r="O13" s="468"/>
      <c r="P13" s="443"/>
    </row>
    <row r="14" spans="1:16" ht="15" customHeight="1" x14ac:dyDescent="0.25">
      <c r="A14" s="456"/>
      <c r="B14" s="476"/>
      <c r="C14" s="478"/>
      <c r="D14" s="481"/>
      <c r="E14" s="484"/>
      <c r="F14" s="446"/>
      <c r="G14" s="449"/>
      <c r="H14" s="456"/>
      <c r="I14" s="283" t="s">
        <v>148</v>
      </c>
      <c r="J14" s="280" t="s">
        <v>66</v>
      </c>
      <c r="K14" s="451"/>
      <c r="L14" s="463"/>
      <c r="M14" s="452"/>
      <c r="N14" s="465"/>
      <c r="O14" s="468"/>
      <c r="P14" s="443"/>
    </row>
    <row r="15" spans="1:16" ht="15" customHeight="1" x14ac:dyDescent="0.25">
      <c r="A15" s="456"/>
      <c r="B15" s="476"/>
      <c r="C15" s="478"/>
      <c r="D15" s="481"/>
      <c r="E15" s="484"/>
      <c r="F15" s="446"/>
      <c r="G15" s="449"/>
      <c r="H15" s="456"/>
      <c r="I15" s="354">
        <v>0</v>
      </c>
      <c r="J15" s="352">
        <f>J26</f>
        <v>0</v>
      </c>
      <c r="K15" s="451"/>
      <c r="L15" s="462" t="s">
        <v>283</v>
      </c>
      <c r="M15" s="452"/>
      <c r="N15" s="465"/>
      <c r="O15" s="468"/>
      <c r="P15" s="443"/>
    </row>
    <row r="16" spans="1:16" ht="15" customHeight="1" x14ac:dyDescent="0.25">
      <c r="A16" s="456"/>
      <c r="B16" s="476"/>
      <c r="C16" s="478"/>
      <c r="D16" s="481"/>
      <c r="E16" s="485"/>
      <c r="F16" s="446"/>
      <c r="G16" s="450"/>
      <c r="H16" s="456"/>
      <c r="I16" s="283" t="s">
        <v>62</v>
      </c>
      <c r="J16" s="280" t="s">
        <v>65</v>
      </c>
      <c r="K16" s="451"/>
      <c r="L16" s="463"/>
      <c r="M16" s="452"/>
      <c r="N16" s="465"/>
      <c r="O16" s="469"/>
      <c r="P16" s="443"/>
    </row>
    <row r="17" spans="1:16" ht="15" customHeight="1" x14ac:dyDescent="0.25">
      <c r="A17" s="457"/>
      <c r="B17" s="477"/>
      <c r="C17" s="479"/>
      <c r="D17" s="482"/>
      <c r="E17" s="271" t="s">
        <v>76</v>
      </c>
      <c r="F17" s="447"/>
      <c r="G17" s="154">
        <f>'ENCARGOS e PROVISOES'!F90/100</f>
        <v>0</v>
      </c>
      <c r="H17" s="457"/>
      <c r="I17" s="355">
        <f>I28</f>
        <v>0</v>
      </c>
      <c r="J17" s="353">
        <v>0</v>
      </c>
      <c r="K17" s="405">
        <f>I18</f>
        <v>0</v>
      </c>
      <c r="L17" s="410">
        <v>0</v>
      </c>
      <c r="M17" s="356">
        <v>0</v>
      </c>
      <c r="N17" s="466"/>
      <c r="O17" s="155">
        <f>CITL!F17</f>
        <v>0</v>
      </c>
      <c r="P17" s="444"/>
    </row>
    <row r="18" spans="1:16" ht="30" customHeight="1" thickBot="1" x14ac:dyDescent="0.3">
      <c r="A18" s="162">
        <v>7</v>
      </c>
      <c r="B18" s="163" t="s">
        <v>195</v>
      </c>
      <c r="C18" s="164" t="s">
        <v>197</v>
      </c>
      <c r="D18" s="164" t="s">
        <v>198</v>
      </c>
      <c r="E18" s="156">
        <v>35</v>
      </c>
      <c r="F18" s="412"/>
      <c r="G18" s="157">
        <f>ROUND(IF(F18&lt;&gt;0,(F18)*$G$17,0),2)</f>
        <v>0</v>
      </c>
      <c r="H18" s="158">
        <f>ROUND(SUM(F18:G18),2)</f>
        <v>0</v>
      </c>
      <c r="I18" s="376">
        <f>ROUND((IF((F18&gt;0),($I$15*22)-(($I$15*22)*$I$17),0)),2)</f>
        <v>0</v>
      </c>
      <c r="J18" s="275">
        <f>ROUND((IF(F18&gt;0,MAX(($J$15*(21*$J$17))-(6%*(F18)),0),0)),2)</f>
        <v>0</v>
      </c>
      <c r="K18" s="159">
        <f>IF(F18&gt;0,($K$17/12),0)</f>
        <v>0</v>
      </c>
      <c r="L18" s="411">
        <f>IF(F18&gt;0,((L17*11.6901%)*(0.0197*6)),0)</f>
        <v>0</v>
      </c>
      <c r="M18" s="372">
        <f>IF(F18&gt;0,$M$17,0)</f>
        <v>0</v>
      </c>
      <c r="N18" s="160">
        <f>ROUND(SUM(I18:M18),2)</f>
        <v>0</v>
      </c>
      <c r="O18" s="161">
        <f>ROUND((H18+N18)*$O$17,2)</f>
        <v>0</v>
      </c>
      <c r="P18" s="165">
        <f>ROUND(H18+N18+O18,2)</f>
        <v>0</v>
      </c>
    </row>
    <row r="19" spans="1:16" x14ac:dyDescent="0.25">
      <c r="A19" s="166"/>
      <c r="B19" s="167"/>
      <c r="C19" s="167"/>
      <c r="D19" s="167"/>
      <c r="E19" s="168"/>
      <c r="F19" s="169"/>
      <c r="G19" s="170"/>
      <c r="H19" s="170"/>
      <c r="I19" s="284"/>
      <c r="J19" s="171"/>
      <c r="K19" s="171"/>
      <c r="L19" s="171"/>
      <c r="M19" s="285"/>
      <c r="N19" s="170"/>
      <c r="O19" s="170"/>
    </row>
    <row r="20" spans="1:16" ht="25.5" customHeight="1" x14ac:dyDescent="0.25">
      <c r="A20" s="166"/>
      <c r="B20" s="167"/>
      <c r="C20" s="167"/>
      <c r="D20" s="167"/>
      <c r="E20" s="168"/>
      <c r="F20" s="169"/>
      <c r="G20" s="170"/>
      <c r="H20" s="172" t="s">
        <v>78</v>
      </c>
      <c r="I20" s="486"/>
      <c r="J20" s="487"/>
      <c r="K20" s="487"/>
      <c r="L20" s="487"/>
      <c r="M20" s="488"/>
      <c r="N20" s="170"/>
      <c r="O20" s="170"/>
      <c r="P20" s="173"/>
    </row>
    <row r="21" spans="1:16" ht="25.5" customHeight="1" thickBot="1" x14ac:dyDescent="0.3">
      <c r="A21" s="174"/>
      <c r="B21" s="175"/>
      <c r="C21" s="175"/>
      <c r="D21" s="175"/>
      <c r="E21" s="175"/>
      <c r="F21" s="176"/>
      <c r="G21" s="177"/>
      <c r="H21" s="172" t="s">
        <v>79</v>
      </c>
      <c r="I21" s="470"/>
      <c r="J21" s="471"/>
      <c r="K21" s="471"/>
      <c r="L21" s="471"/>
      <c r="M21" s="472"/>
      <c r="P21" s="178"/>
    </row>
    <row r="22" spans="1:16" ht="16.5" thickTop="1" thickBot="1" x14ac:dyDescent="0.3">
      <c r="A22" s="174"/>
      <c r="B22" s="175"/>
      <c r="C22" s="175"/>
      <c r="D22" s="175"/>
      <c r="E22" s="175"/>
      <c r="F22" s="176"/>
      <c r="G22" s="177"/>
      <c r="H22" s="177"/>
      <c r="I22" s="179"/>
      <c r="J22" s="177"/>
      <c r="K22" s="177"/>
      <c r="P22" s="178"/>
    </row>
    <row r="23" spans="1:16" ht="15" customHeight="1" thickTop="1" x14ac:dyDescent="0.25">
      <c r="A23" s="474" t="s">
        <v>9</v>
      </c>
      <c r="B23" s="475" t="s">
        <v>210</v>
      </c>
      <c r="C23" s="455" t="s">
        <v>194</v>
      </c>
      <c r="D23" s="480" t="s">
        <v>208</v>
      </c>
      <c r="E23" s="483" t="s">
        <v>75</v>
      </c>
      <c r="F23" s="453" t="s">
        <v>10</v>
      </c>
      <c r="G23" s="454"/>
      <c r="H23" s="455" t="s">
        <v>10</v>
      </c>
      <c r="I23" s="458" t="s">
        <v>11</v>
      </c>
      <c r="J23" s="459"/>
      <c r="K23" s="460"/>
      <c r="L23" s="460"/>
      <c r="M23" s="461"/>
      <c r="N23" s="464" t="s">
        <v>11</v>
      </c>
      <c r="O23" s="467" t="s">
        <v>170</v>
      </c>
      <c r="P23" s="442" t="s">
        <v>191</v>
      </c>
    </row>
    <row r="24" spans="1:16" ht="30" customHeight="1" x14ac:dyDescent="0.25">
      <c r="A24" s="456"/>
      <c r="B24" s="476"/>
      <c r="C24" s="478"/>
      <c r="D24" s="481"/>
      <c r="E24" s="484"/>
      <c r="F24" s="445" t="s">
        <v>12</v>
      </c>
      <c r="G24" s="448" t="s">
        <v>13</v>
      </c>
      <c r="H24" s="456"/>
      <c r="I24" s="283" t="s">
        <v>206</v>
      </c>
      <c r="J24" s="280" t="s">
        <v>207</v>
      </c>
      <c r="K24" s="451" t="str">
        <f>K13</f>
        <v>Preencher Benefício Anual</v>
      </c>
      <c r="L24" s="462" t="str">
        <f>L13</f>
        <v>AUXÍLIO CRECHE (se houver)</v>
      </c>
      <c r="M24" s="452" t="str">
        <f>M13</f>
        <v>Preencher Benefício(s) Mensal(is)</v>
      </c>
      <c r="N24" s="465"/>
      <c r="O24" s="468"/>
      <c r="P24" s="443"/>
    </row>
    <row r="25" spans="1:16" ht="15" customHeight="1" x14ac:dyDescent="0.25">
      <c r="A25" s="456"/>
      <c r="B25" s="476"/>
      <c r="C25" s="478"/>
      <c r="D25" s="481"/>
      <c r="E25" s="484"/>
      <c r="F25" s="446"/>
      <c r="G25" s="449"/>
      <c r="H25" s="456"/>
      <c r="I25" s="283" t="s">
        <v>148</v>
      </c>
      <c r="J25" s="280" t="s">
        <v>66</v>
      </c>
      <c r="K25" s="451"/>
      <c r="L25" s="463"/>
      <c r="M25" s="452"/>
      <c r="N25" s="465"/>
      <c r="O25" s="468"/>
      <c r="P25" s="443"/>
    </row>
    <row r="26" spans="1:16" ht="15" customHeight="1" x14ac:dyDescent="0.25">
      <c r="A26" s="456"/>
      <c r="B26" s="476"/>
      <c r="C26" s="478"/>
      <c r="D26" s="481"/>
      <c r="E26" s="484"/>
      <c r="F26" s="446"/>
      <c r="G26" s="449"/>
      <c r="H26" s="456"/>
      <c r="I26" s="354">
        <f>I15</f>
        <v>0</v>
      </c>
      <c r="J26" s="352">
        <v>0</v>
      </c>
      <c r="K26" s="451"/>
      <c r="L26" s="462" t="str">
        <f>L15</f>
        <v>Salário base:</v>
      </c>
      <c r="M26" s="452"/>
      <c r="N26" s="465"/>
      <c r="O26" s="468"/>
      <c r="P26" s="443"/>
    </row>
    <row r="27" spans="1:16" ht="15" customHeight="1" x14ac:dyDescent="0.25">
      <c r="A27" s="456"/>
      <c r="B27" s="476"/>
      <c r="C27" s="478"/>
      <c r="D27" s="481"/>
      <c r="E27" s="485"/>
      <c r="F27" s="446"/>
      <c r="G27" s="450"/>
      <c r="H27" s="456"/>
      <c r="I27" s="283" t="s">
        <v>62</v>
      </c>
      <c r="J27" s="280" t="s">
        <v>65</v>
      </c>
      <c r="K27" s="451"/>
      <c r="L27" s="463"/>
      <c r="M27" s="452"/>
      <c r="N27" s="465"/>
      <c r="O27" s="469"/>
      <c r="P27" s="443"/>
    </row>
    <row r="28" spans="1:16" ht="15" customHeight="1" x14ac:dyDescent="0.25">
      <c r="A28" s="457"/>
      <c r="B28" s="477"/>
      <c r="C28" s="479"/>
      <c r="D28" s="482"/>
      <c r="E28" s="271" t="s">
        <v>76</v>
      </c>
      <c r="F28" s="447"/>
      <c r="G28" s="154">
        <f>'ENCARGOS e PROVISOES'!F90/100</f>
        <v>0</v>
      </c>
      <c r="H28" s="457"/>
      <c r="I28" s="355">
        <v>0</v>
      </c>
      <c r="J28" s="353">
        <f>J17</f>
        <v>0</v>
      </c>
      <c r="K28" s="405">
        <f>I29</f>
        <v>0</v>
      </c>
      <c r="L28" s="410">
        <f>L17</f>
        <v>0</v>
      </c>
      <c r="M28" s="356">
        <f>M17</f>
        <v>0</v>
      </c>
      <c r="N28" s="466"/>
      <c r="O28" s="155">
        <f>CITL!F17</f>
        <v>0</v>
      </c>
      <c r="P28" s="444"/>
    </row>
    <row r="29" spans="1:16" ht="30" customHeight="1" thickBot="1" x14ac:dyDescent="0.3">
      <c r="A29" s="162">
        <v>8</v>
      </c>
      <c r="B29" s="163" t="s">
        <v>196</v>
      </c>
      <c r="C29" s="164" t="s">
        <v>197</v>
      </c>
      <c r="D29" s="164" t="s">
        <v>199</v>
      </c>
      <c r="E29" s="164">
        <v>35</v>
      </c>
      <c r="F29" s="412"/>
      <c r="G29" s="157">
        <f>ROUND(IF(F29&lt;&gt;0,(F29)*$G$28,0),2)</f>
        <v>0</v>
      </c>
      <c r="H29" s="158">
        <f>ROUND(SUM(F29:G29),2)</f>
        <v>0</v>
      </c>
      <c r="I29" s="376">
        <f>ROUND((IF((F29&gt;0),($I$26*22)-(($I$26*22)*$I$28),0)),2)</f>
        <v>0</v>
      </c>
      <c r="J29" s="275">
        <f>ROUND((IF(F29&gt;0,MAX(($J$26*(21*$J$28))-(6%*(F29)),0),0)),2)</f>
        <v>0</v>
      </c>
      <c r="K29" s="318">
        <f>IF(F29&gt;0,($K$28/12),0)</f>
        <v>0</v>
      </c>
      <c r="L29" s="411">
        <f>IF(F29&gt;0,((L28*11.6901%)*(0.0197*6)),0)</f>
        <v>0</v>
      </c>
      <c r="M29" s="372">
        <f>IF(F29&gt;0,$M$28,0)</f>
        <v>0</v>
      </c>
      <c r="N29" s="160">
        <f>ROUND(SUM(I29:M29),2)</f>
        <v>0</v>
      </c>
      <c r="O29" s="161">
        <f>ROUND((H29+N29)*$O$17,2)</f>
        <v>0</v>
      </c>
      <c r="P29" s="165">
        <f>ROUND(H29+N29+O29,2)</f>
        <v>0</v>
      </c>
    </row>
    <row r="30" spans="1:16" ht="15" customHeight="1" x14ac:dyDescent="0.25">
      <c r="A30" s="277"/>
      <c r="B30" s="277"/>
      <c r="C30" s="277"/>
      <c r="D30" s="277"/>
      <c r="E30" s="277"/>
      <c r="F30" s="169"/>
      <c r="G30" s="170"/>
      <c r="H30" s="170"/>
      <c r="I30" s="284"/>
      <c r="J30" s="171"/>
      <c r="K30" s="171"/>
      <c r="L30" s="171"/>
      <c r="M30" s="285"/>
      <c r="N30" s="170"/>
      <c r="O30" s="170"/>
    </row>
    <row r="31" spans="1:16" ht="25.5" customHeight="1" x14ac:dyDescent="0.25">
      <c r="A31" s="278"/>
      <c r="B31" s="278"/>
      <c r="C31" s="278"/>
      <c r="D31" s="278"/>
      <c r="E31" s="278"/>
      <c r="F31" s="169"/>
      <c r="G31" s="170"/>
      <c r="H31" s="172" t="s">
        <v>78</v>
      </c>
      <c r="I31" s="486">
        <f>I20</f>
        <v>0</v>
      </c>
      <c r="J31" s="487"/>
      <c r="K31" s="487"/>
      <c r="L31" s="487"/>
      <c r="M31" s="488"/>
      <c r="N31" s="170"/>
      <c r="O31" s="170"/>
      <c r="P31" s="173"/>
    </row>
    <row r="32" spans="1:16" ht="25.5" customHeight="1" thickBot="1" x14ac:dyDescent="0.3">
      <c r="A32" s="278"/>
      <c r="B32" s="278"/>
      <c r="C32" s="278"/>
      <c r="D32" s="278"/>
      <c r="E32" s="278"/>
      <c r="F32" s="176"/>
      <c r="G32" s="177"/>
      <c r="H32" s="172" t="s">
        <v>79</v>
      </c>
      <c r="I32" s="470">
        <f>I21</f>
        <v>0</v>
      </c>
      <c r="J32" s="471"/>
      <c r="K32" s="471"/>
      <c r="L32" s="471"/>
      <c r="M32" s="472"/>
      <c r="P32" s="178"/>
    </row>
    <row r="33" spans="1:16" ht="25.5" customHeight="1" thickTop="1" x14ac:dyDescent="0.25">
      <c r="A33" s="473"/>
      <c r="B33" s="473"/>
      <c r="C33" s="473"/>
      <c r="D33" s="473"/>
      <c r="E33" s="175"/>
      <c r="F33" s="176"/>
      <c r="G33" s="177"/>
      <c r="H33" s="172"/>
      <c r="I33" s="279"/>
      <c r="J33" s="279"/>
      <c r="K33" s="279"/>
      <c r="L33" s="279"/>
      <c r="M33" s="279"/>
      <c r="P33" s="178"/>
    </row>
    <row r="34" spans="1:16" x14ac:dyDescent="0.25">
      <c r="A34" s="166"/>
      <c r="B34" s="180"/>
      <c r="C34" s="180"/>
      <c r="D34" s="180"/>
      <c r="E34" s="181"/>
      <c r="F34" s="182"/>
      <c r="G34" s="183"/>
      <c r="H34" s="184"/>
      <c r="K34" s="276"/>
      <c r="O34" s="185"/>
      <c r="P34" s="185"/>
    </row>
    <row r="35" spans="1:16" x14ac:dyDescent="0.25">
      <c r="A35" s="186"/>
      <c r="B35" s="187"/>
      <c r="C35" s="187"/>
      <c r="D35" s="187"/>
      <c r="E35" s="188"/>
      <c r="F35" s="182"/>
      <c r="G35" s="183"/>
      <c r="H35" s="184"/>
      <c r="I35" s="189"/>
      <c r="J35" s="190"/>
      <c r="K35" s="186"/>
      <c r="L35" s="191"/>
      <c r="M35" s="192"/>
      <c r="N35" s="90"/>
      <c r="O35" s="90"/>
      <c r="P35" s="193"/>
    </row>
  </sheetData>
  <sheetProtection algorithmName="SHA-512" hashValue="dZfcdaJd9Slj3xSXoqPVP7wmPIXR/eMwr224QPgLhQ0CuAQKeumhE2cBTdWG0mXc62eV1XS2H4oYnQwVIGySbw==" saltValue="Y0DuyIKTIeGi6nUDXRVWLw==" spinCount="100000" sheet="1" objects="1" scenarios="1" selectLockedCells="1"/>
  <mergeCells count="46">
    <mergeCell ref="A9:P9"/>
    <mergeCell ref="A4:D6"/>
    <mergeCell ref="A1:P1"/>
    <mergeCell ref="A2:P2"/>
    <mergeCell ref="A3:P3"/>
    <mergeCell ref="A8:P8"/>
    <mergeCell ref="B12:B17"/>
    <mergeCell ref="C12:C17"/>
    <mergeCell ref="D12:D17"/>
    <mergeCell ref="E12:E16"/>
    <mergeCell ref="A10:P10"/>
    <mergeCell ref="N12:N17"/>
    <mergeCell ref="O12:O16"/>
    <mergeCell ref="I20:M20"/>
    <mergeCell ref="I21:M21"/>
    <mergeCell ref="P12:P17"/>
    <mergeCell ref="K13:K16"/>
    <mergeCell ref="M13:M16"/>
    <mergeCell ref="I32:M32"/>
    <mergeCell ref="L13:L14"/>
    <mergeCell ref="L15:L16"/>
    <mergeCell ref="A33:D33"/>
    <mergeCell ref="A23:A28"/>
    <mergeCell ref="B23:B28"/>
    <mergeCell ref="C23:C28"/>
    <mergeCell ref="D23:D28"/>
    <mergeCell ref="E23:E27"/>
    <mergeCell ref="I31:M31"/>
    <mergeCell ref="H12:H17"/>
    <mergeCell ref="I12:M12"/>
    <mergeCell ref="F13:F17"/>
    <mergeCell ref="G13:G16"/>
    <mergeCell ref="F12:G12"/>
    <mergeCell ref="A12:A17"/>
    <mergeCell ref="P23:P28"/>
    <mergeCell ref="F24:F28"/>
    <mergeCell ref="G24:G27"/>
    <mergeCell ref="K24:K27"/>
    <mergeCell ref="M24:M27"/>
    <mergeCell ref="F23:G23"/>
    <mergeCell ref="H23:H28"/>
    <mergeCell ref="I23:M23"/>
    <mergeCell ref="L24:L25"/>
    <mergeCell ref="L26:L27"/>
    <mergeCell ref="N23:N28"/>
    <mergeCell ref="O23:O27"/>
  </mergeCells>
  <pageMargins left="0.51181102362204722" right="0.51181102362204722" top="0.78740157480314965" bottom="0.78740157480314965" header="0.31496062992125984" footer="0.31496062992125984"/>
  <pageSetup paperSize="9"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J92"/>
  <sheetViews>
    <sheetView showGridLines="0" view="pageBreakPreview" zoomScaleNormal="100" zoomScaleSheetLayoutView="100" workbookViewId="0">
      <selection activeCell="H48" sqref="H48"/>
    </sheetView>
  </sheetViews>
  <sheetFormatPr defaultRowHeight="12.75" x14ac:dyDescent="0.2"/>
  <cols>
    <col min="1" max="5" width="9.7109375" style="389" customWidth="1"/>
    <col min="6" max="6" width="12.28515625" style="389" bestFit="1" customWidth="1"/>
    <col min="7" max="8" width="44.7109375" style="389" customWidth="1"/>
    <col min="9" max="16384" width="9.140625" style="389"/>
  </cols>
  <sheetData>
    <row r="1" spans="1:8" ht="18.75" x14ac:dyDescent="0.2">
      <c r="A1" s="552" t="str">
        <f>'DADOS CADASTRAIS e RESUMO'!A1</f>
        <v>TRIBUNAL REGIONAL ELEITORAL DO PARANÁ</v>
      </c>
      <c r="B1" s="552"/>
      <c r="C1" s="552"/>
      <c r="D1" s="552"/>
      <c r="E1" s="552"/>
      <c r="F1" s="552"/>
      <c r="G1" s="552"/>
      <c r="H1" s="552"/>
    </row>
    <row r="2" spans="1:8" ht="15.75" x14ac:dyDescent="0.2">
      <c r="A2" s="553" t="str">
        <f>'DADOS CADASTRAIS e RESUMO'!A2</f>
        <v>PLANILHA DE FORMAÇÃO DE CUSTOS E PREÇOS - Proposta Detalhada - LOTE 3</v>
      </c>
      <c r="B2" s="553"/>
      <c r="C2" s="553"/>
      <c r="D2" s="553"/>
      <c r="E2" s="553"/>
      <c r="F2" s="553"/>
      <c r="G2" s="553"/>
      <c r="H2" s="553"/>
    </row>
    <row r="3" spans="1:8" ht="15.75" x14ac:dyDescent="0.2">
      <c r="A3" s="554" t="str">
        <f>'DADOS CADASTRAIS e RESUMO'!A3</f>
        <v>REGISTRO DE PREÇOS - Serviços de TIC: Nível 3</v>
      </c>
      <c r="B3" s="554"/>
      <c r="C3" s="554"/>
      <c r="D3" s="554"/>
      <c r="E3" s="554"/>
      <c r="F3" s="554"/>
      <c r="G3" s="554"/>
      <c r="H3" s="554"/>
    </row>
    <row r="4" spans="1:8" x14ac:dyDescent="0.2">
      <c r="A4" s="4"/>
      <c r="B4" s="4"/>
      <c r="C4" s="4"/>
      <c r="D4" s="4"/>
      <c r="E4" s="4"/>
      <c r="F4" s="4"/>
      <c r="G4" s="4"/>
      <c r="H4" s="4"/>
    </row>
    <row r="5" spans="1:8" x14ac:dyDescent="0.2">
      <c r="A5" s="555" t="str">
        <f>'DADOS CADASTRAIS e RESUMO'!A9</f>
        <v>NOME DA EMPRESA</v>
      </c>
      <c r="B5" s="556"/>
      <c r="C5" s="556"/>
      <c r="D5" s="556"/>
      <c r="E5" s="556"/>
      <c r="F5" s="556"/>
      <c r="G5" s="556"/>
      <c r="H5" s="557"/>
    </row>
    <row r="6" spans="1:8" x14ac:dyDescent="0.2">
      <c r="A6" s="558" t="str">
        <f>'DADOS CADASTRAIS e RESUMO'!A10</f>
        <v>CNPJ</v>
      </c>
      <c r="B6" s="559"/>
      <c r="C6" s="559"/>
      <c r="D6" s="559"/>
      <c r="E6" s="559"/>
      <c r="F6" s="559"/>
      <c r="G6" s="559"/>
      <c r="H6" s="560"/>
    </row>
    <row r="7" spans="1:8" ht="13.5" thickBot="1" x14ac:dyDescent="0.25">
      <c r="A7" s="391"/>
      <c r="B7" s="391"/>
      <c r="C7" s="391"/>
      <c r="D7" s="391"/>
      <c r="E7" s="391"/>
      <c r="F7" s="391"/>
      <c r="G7" s="391"/>
      <c r="H7" s="5" t="s">
        <v>82</v>
      </c>
    </row>
    <row r="8" spans="1:8" ht="13.5" thickTop="1" x14ac:dyDescent="0.2">
      <c r="A8" s="561" t="s">
        <v>34</v>
      </c>
      <c r="B8" s="562"/>
      <c r="C8" s="562"/>
      <c r="D8" s="562"/>
      <c r="E8" s="563"/>
      <c r="F8" s="357"/>
      <c r="G8" s="6" t="s">
        <v>16</v>
      </c>
      <c r="H8" s="7" t="s">
        <v>83</v>
      </c>
    </row>
    <row r="9" spans="1:8" x14ac:dyDescent="0.2">
      <c r="A9" s="564"/>
      <c r="B9" s="565"/>
      <c r="C9" s="565"/>
      <c r="D9" s="565"/>
      <c r="E9" s="566"/>
      <c r="F9" s="357"/>
      <c r="G9" s="6" t="s">
        <v>17</v>
      </c>
      <c r="H9" s="8" t="s">
        <v>84</v>
      </c>
    </row>
    <row r="10" spans="1:8" ht="13.5" thickBot="1" x14ac:dyDescent="0.25">
      <c r="A10" s="391"/>
      <c r="B10" s="391"/>
      <c r="C10" s="391"/>
      <c r="D10" s="391"/>
      <c r="E10" s="391"/>
      <c r="F10" s="391"/>
      <c r="G10" s="391"/>
      <c r="H10" s="391"/>
    </row>
    <row r="11" spans="1:8" ht="13.5" thickBot="1" x14ac:dyDescent="0.25">
      <c r="A11" s="567" t="s">
        <v>7</v>
      </c>
      <c r="B11" s="568"/>
      <c r="C11" s="568"/>
      <c r="D11" s="568"/>
      <c r="E11" s="568"/>
      <c r="F11" s="568"/>
      <c r="G11" s="568"/>
      <c r="H11" s="569"/>
    </row>
    <row r="12" spans="1:8" x14ac:dyDescent="0.2">
      <c r="A12" s="9"/>
      <c r="B12" s="9"/>
      <c r="C12" s="9"/>
      <c r="D12" s="9"/>
      <c r="E12" s="9"/>
      <c r="F12" s="10"/>
      <c r="G12" s="11"/>
      <c r="H12" s="11"/>
    </row>
    <row r="13" spans="1:8" ht="18" thickBot="1" x14ac:dyDescent="0.35">
      <c r="A13" s="522" t="s">
        <v>35</v>
      </c>
      <c r="B13" s="522"/>
      <c r="C13" s="522"/>
      <c r="D13" s="522"/>
      <c r="E13" s="522"/>
      <c r="F13" s="522"/>
      <c r="G13" s="522"/>
      <c r="H13" s="12"/>
    </row>
    <row r="14" spans="1:8" ht="13.5" thickTop="1" x14ac:dyDescent="0.2">
      <c r="A14" s="391"/>
      <c r="B14" s="391"/>
      <c r="C14" s="391"/>
      <c r="D14" s="391"/>
      <c r="E14" s="391"/>
      <c r="F14" s="13" t="s">
        <v>6</v>
      </c>
      <c r="G14" s="13" t="s">
        <v>36</v>
      </c>
      <c r="H14" s="13" t="s">
        <v>37</v>
      </c>
    </row>
    <row r="15" spans="1:8" x14ac:dyDescent="0.2">
      <c r="A15" s="523" t="s">
        <v>0</v>
      </c>
      <c r="B15" s="524"/>
      <c r="C15" s="524"/>
      <c r="D15" s="524"/>
      <c r="E15" s="525"/>
      <c r="F15" s="413"/>
      <c r="G15" s="14" t="s">
        <v>38</v>
      </c>
      <c r="H15" s="358" t="s">
        <v>241</v>
      </c>
    </row>
    <row r="16" spans="1:8" x14ac:dyDescent="0.2">
      <c r="A16" s="523" t="s">
        <v>18</v>
      </c>
      <c r="B16" s="524"/>
      <c r="C16" s="524"/>
      <c r="D16" s="524"/>
      <c r="E16" s="525"/>
      <c r="F16" s="413"/>
      <c r="G16" s="14" t="s">
        <v>39</v>
      </c>
      <c r="H16" s="358" t="s">
        <v>242</v>
      </c>
    </row>
    <row r="17" spans="1:10" x14ac:dyDescent="0.2">
      <c r="A17" s="523" t="s">
        <v>1</v>
      </c>
      <c r="B17" s="524"/>
      <c r="C17" s="524"/>
      <c r="D17" s="524"/>
      <c r="E17" s="525"/>
      <c r="F17" s="413"/>
      <c r="G17" s="14" t="s">
        <v>40</v>
      </c>
      <c r="H17" s="358" t="s">
        <v>243</v>
      </c>
    </row>
    <row r="18" spans="1:10" x14ac:dyDescent="0.2">
      <c r="A18" s="523" t="s">
        <v>19</v>
      </c>
      <c r="B18" s="524"/>
      <c r="C18" s="524"/>
      <c r="D18" s="524"/>
      <c r="E18" s="525"/>
      <c r="F18" s="413"/>
      <c r="G18" s="14" t="s">
        <v>41</v>
      </c>
      <c r="H18" s="358" t="s">
        <v>244</v>
      </c>
    </row>
    <row r="19" spans="1:10" ht="22.5" x14ac:dyDescent="0.2">
      <c r="A19" s="523" t="s">
        <v>2</v>
      </c>
      <c r="B19" s="524"/>
      <c r="C19" s="524"/>
      <c r="D19" s="524"/>
      <c r="E19" s="525"/>
      <c r="F19" s="413"/>
      <c r="G19" s="14" t="s">
        <v>42</v>
      </c>
      <c r="H19" s="358" t="s">
        <v>245</v>
      </c>
    </row>
    <row r="20" spans="1:10" x14ac:dyDescent="0.2">
      <c r="A20" s="523" t="s">
        <v>4</v>
      </c>
      <c r="B20" s="524"/>
      <c r="C20" s="524"/>
      <c r="D20" s="524"/>
      <c r="E20" s="525"/>
      <c r="F20" s="413"/>
      <c r="G20" s="14" t="s">
        <v>43</v>
      </c>
      <c r="H20" s="358" t="s">
        <v>246</v>
      </c>
    </row>
    <row r="21" spans="1:10" ht="67.5" x14ac:dyDescent="0.2">
      <c r="A21" s="15" t="s">
        <v>67</v>
      </c>
      <c r="B21" s="359"/>
      <c r="C21" s="15" t="s">
        <v>68</v>
      </c>
      <c r="D21" s="360"/>
      <c r="E21" s="15" t="s">
        <v>69</v>
      </c>
      <c r="F21" s="272">
        <f>B21*D21</f>
        <v>0</v>
      </c>
      <c r="G21" s="16" t="s">
        <v>85</v>
      </c>
      <c r="H21" s="16" t="s">
        <v>143</v>
      </c>
    </row>
    <row r="22" spans="1:10" ht="23.25" thickBot="1" x14ac:dyDescent="0.25">
      <c r="A22" s="538" t="s">
        <v>3</v>
      </c>
      <c r="B22" s="538"/>
      <c r="C22" s="538"/>
      <c r="D22" s="538"/>
      <c r="E22" s="538"/>
      <c r="F22" s="361"/>
      <c r="G22" s="14" t="s">
        <v>44</v>
      </c>
      <c r="H22" s="358" t="s">
        <v>45</v>
      </c>
    </row>
    <row r="23" spans="1:10" ht="13.5" thickBot="1" x14ac:dyDescent="0.25">
      <c r="A23" s="515" t="s">
        <v>46</v>
      </c>
      <c r="B23" s="515"/>
      <c r="C23" s="515"/>
      <c r="D23" s="515"/>
      <c r="E23" s="516"/>
      <c r="F23" s="30">
        <f>SUM(F15:F22)</f>
        <v>0</v>
      </c>
      <c r="G23" s="18" t="s">
        <v>6</v>
      </c>
      <c r="H23" s="19"/>
    </row>
    <row r="24" spans="1:10" x14ac:dyDescent="0.2">
      <c r="A24" s="20"/>
      <c r="B24" s="20"/>
      <c r="C24" s="20"/>
      <c r="D24" s="20"/>
      <c r="E24" s="20"/>
      <c r="F24" s="10"/>
      <c r="G24" s="19"/>
      <c r="H24" s="19"/>
    </row>
    <row r="25" spans="1:10" ht="18" thickBot="1" x14ac:dyDescent="0.35">
      <c r="A25" s="390" t="s">
        <v>138</v>
      </c>
      <c r="B25" s="390"/>
      <c r="C25" s="390"/>
      <c r="D25" s="390"/>
      <c r="E25" s="390"/>
      <c r="F25" s="390"/>
      <c r="G25" s="390"/>
      <c r="H25" s="21"/>
    </row>
    <row r="26" spans="1:10" ht="13.5" thickTop="1" x14ac:dyDescent="0.2">
      <c r="A26" s="194"/>
      <c r="B26" s="194"/>
      <c r="C26" s="194"/>
      <c r="D26" s="194"/>
      <c r="E26" s="194"/>
      <c r="F26" s="13" t="s">
        <v>6</v>
      </c>
      <c r="G26" s="13" t="s">
        <v>36</v>
      </c>
      <c r="H26" s="13" t="s">
        <v>37</v>
      </c>
    </row>
    <row r="27" spans="1:10" ht="33.75" x14ac:dyDescent="0.2">
      <c r="A27" s="549" t="s">
        <v>21</v>
      </c>
      <c r="B27" s="550"/>
      <c r="C27" s="550"/>
      <c r="D27" s="550"/>
      <c r="E27" s="551"/>
      <c r="F27" s="414"/>
      <c r="G27" s="195" t="s">
        <v>86</v>
      </c>
      <c r="H27" s="362" t="s">
        <v>87</v>
      </c>
    </row>
    <row r="28" spans="1:10" x14ac:dyDescent="0.2">
      <c r="A28" s="546" t="s">
        <v>88</v>
      </c>
      <c r="B28" s="547"/>
      <c r="C28" s="547"/>
      <c r="D28" s="547"/>
      <c r="E28" s="548"/>
      <c r="F28" s="22">
        <f>F27</f>
        <v>0</v>
      </c>
      <c r="G28" s="196"/>
      <c r="H28" s="196"/>
    </row>
    <row r="29" spans="1:10" ht="13.5" thickBot="1" x14ac:dyDescent="0.25">
      <c r="A29" s="542" t="s">
        <v>89</v>
      </c>
      <c r="B29" s="543"/>
      <c r="C29" s="543"/>
      <c r="D29" s="543"/>
      <c r="E29" s="544"/>
      <c r="F29" s="23">
        <f>F28%*F23</f>
        <v>0</v>
      </c>
      <c r="G29" s="197" t="s">
        <v>144</v>
      </c>
      <c r="H29" s="198" t="s">
        <v>90</v>
      </c>
    </row>
    <row r="30" spans="1:10" ht="13.5" thickBot="1" x14ac:dyDescent="0.25">
      <c r="A30" s="545" t="s">
        <v>91</v>
      </c>
      <c r="B30" s="545"/>
      <c r="C30" s="545"/>
      <c r="D30" s="545"/>
      <c r="E30" s="545"/>
      <c r="F30" s="17">
        <f>F28+F29</f>
        <v>0</v>
      </c>
      <c r="G30" s="199" t="s">
        <v>6</v>
      </c>
      <c r="H30" s="200"/>
      <c r="I30" s="201"/>
      <c r="J30" s="201"/>
    </row>
    <row r="31" spans="1:10" x14ac:dyDescent="0.2">
      <c r="A31" s="150"/>
      <c r="B31" s="150"/>
      <c r="C31" s="150"/>
      <c r="D31" s="150"/>
      <c r="E31" s="150"/>
      <c r="F31" s="202"/>
      <c r="G31" s="203"/>
      <c r="H31" s="203"/>
    </row>
    <row r="32" spans="1:10" ht="18" thickBot="1" x14ac:dyDescent="0.35">
      <c r="A32" s="390" t="s">
        <v>139</v>
      </c>
      <c r="B32" s="390"/>
      <c r="C32" s="390"/>
      <c r="D32" s="390"/>
      <c r="E32" s="390"/>
      <c r="F32" s="390"/>
      <c r="G32" s="390"/>
      <c r="H32" s="21"/>
    </row>
    <row r="33" spans="1:9" ht="13.5" thickTop="1" x14ac:dyDescent="0.2">
      <c r="A33" s="194"/>
      <c r="B33" s="194"/>
      <c r="C33" s="194"/>
      <c r="D33" s="194"/>
      <c r="E33" s="194"/>
      <c r="F33" s="13" t="s">
        <v>6</v>
      </c>
      <c r="G33" s="13" t="s">
        <v>36</v>
      </c>
      <c r="H33" s="13" t="s">
        <v>37</v>
      </c>
    </row>
    <row r="34" spans="1:9" ht="33.75" x14ac:dyDescent="0.2">
      <c r="A34" s="549" t="s">
        <v>20</v>
      </c>
      <c r="B34" s="550"/>
      <c r="C34" s="550"/>
      <c r="D34" s="550"/>
      <c r="E34" s="551"/>
      <c r="F34" s="414"/>
      <c r="G34" s="195" t="s">
        <v>92</v>
      </c>
      <c r="H34" s="362" t="s">
        <v>93</v>
      </c>
    </row>
    <row r="35" spans="1:9" x14ac:dyDescent="0.2">
      <c r="A35" s="546" t="s">
        <v>94</v>
      </c>
      <c r="B35" s="547"/>
      <c r="C35" s="547"/>
      <c r="D35" s="547"/>
      <c r="E35" s="548"/>
      <c r="F35" s="22">
        <f>F34</f>
        <v>0</v>
      </c>
      <c r="G35" s="196"/>
      <c r="H35" s="196"/>
    </row>
    <row r="36" spans="1:9" ht="13.5" customHeight="1" thickBot="1" x14ac:dyDescent="0.25">
      <c r="A36" s="542" t="s">
        <v>95</v>
      </c>
      <c r="B36" s="543"/>
      <c r="C36" s="543"/>
      <c r="D36" s="543"/>
      <c r="E36" s="544"/>
      <c r="F36" s="23">
        <f>F35%*F23</f>
        <v>0</v>
      </c>
      <c r="G36" s="197" t="s">
        <v>144</v>
      </c>
      <c r="H36" s="198" t="s">
        <v>96</v>
      </c>
    </row>
    <row r="37" spans="1:9" ht="13.5" thickBot="1" x14ac:dyDescent="0.25">
      <c r="A37" s="545" t="s">
        <v>97</v>
      </c>
      <c r="B37" s="545"/>
      <c r="C37" s="545"/>
      <c r="D37" s="545"/>
      <c r="E37" s="545"/>
      <c r="F37" s="17">
        <f>F35+F36</f>
        <v>0</v>
      </c>
      <c r="G37" s="199" t="s">
        <v>6</v>
      </c>
      <c r="H37" s="200"/>
    </row>
    <row r="38" spans="1:9" x14ac:dyDescent="0.2">
      <c r="A38" s="204"/>
      <c r="B38" s="204"/>
      <c r="C38" s="204"/>
      <c r="D38" s="204"/>
      <c r="E38" s="204"/>
      <c r="F38" s="205"/>
      <c r="G38" s="206"/>
      <c r="H38" s="207"/>
    </row>
    <row r="39" spans="1:9" ht="18" thickBot="1" x14ac:dyDescent="0.35">
      <c r="A39" s="390" t="s">
        <v>140</v>
      </c>
      <c r="B39" s="390"/>
      <c r="C39" s="390"/>
      <c r="D39" s="390"/>
      <c r="E39" s="390"/>
      <c r="F39" s="390"/>
      <c r="G39" s="390"/>
      <c r="H39" s="21"/>
    </row>
    <row r="40" spans="1:9" ht="13.5" thickTop="1" x14ac:dyDescent="0.2">
      <c r="A40" s="391"/>
      <c r="B40" s="391"/>
      <c r="C40" s="391"/>
      <c r="D40" s="391"/>
      <c r="E40" s="391"/>
      <c r="F40" s="13" t="s">
        <v>6</v>
      </c>
      <c r="G40" s="13" t="s">
        <v>36</v>
      </c>
      <c r="H40" s="13" t="s">
        <v>37</v>
      </c>
    </row>
    <row r="41" spans="1:9" ht="56.25" x14ac:dyDescent="0.2">
      <c r="A41" s="523" t="s">
        <v>22</v>
      </c>
      <c r="B41" s="524"/>
      <c r="C41" s="524"/>
      <c r="D41" s="524"/>
      <c r="E41" s="525"/>
      <c r="F41" s="415"/>
      <c r="G41" s="349" t="s">
        <v>247</v>
      </c>
      <c r="H41" s="363" t="s">
        <v>200</v>
      </c>
    </row>
    <row r="42" spans="1:9" x14ac:dyDescent="0.2">
      <c r="A42" s="535" t="s">
        <v>98</v>
      </c>
      <c r="B42" s="536"/>
      <c r="C42" s="536"/>
      <c r="D42" s="536"/>
      <c r="E42" s="537"/>
      <c r="F42" s="25">
        <f>SUM(F41:F41)</f>
        <v>0</v>
      </c>
      <c r="G42" s="26"/>
      <c r="H42" s="26"/>
    </row>
    <row r="43" spans="1:9" ht="13.5" thickBot="1" x14ac:dyDescent="0.25">
      <c r="A43" s="538" t="s">
        <v>99</v>
      </c>
      <c r="B43" s="538"/>
      <c r="C43" s="538"/>
      <c r="D43" s="538"/>
      <c r="E43" s="538"/>
      <c r="F43" s="74">
        <f>ROUND((F30+F37)*F42/100,2)</f>
        <v>0</v>
      </c>
      <c r="G43" s="27" t="s">
        <v>100</v>
      </c>
      <c r="H43" s="27" t="s">
        <v>101</v>
      </c>
    </row>
    <row r="44" spans="1:9" ht="13.5" thickBot="1" x14ac:dyDescent="0.25">
      <c r="A44" s="515" t="s">
        <v>102</v>
      </c>
      <c r="B44" s="515"/>
      <c r="C44" s="515"/>
      <c r="D44" s="515"/>
      <c r="E44" s="516"/>
      <c r="F44" s="17">
        <f>SUM(F42:F43)</f>
        <v>0</v>
      </c>
      <c r="G44" s="18" t="s">
        <v>6</v>
      </c>
      <c r="H44" s="19"/>
      <c r="I44" s="201"/>
    </row>
    <row r="45" spans="1:9" x14ac:dyDescent="0.2">
      <c r="A45" s="204"/>
      <c r="B45" s="204"/>
      <c r="C45" s="204"/>
      <c r="D45" s="204"/>
      <c r="E45" s="204"/>
      <c r="F45" s="205"/>
      <c r="G45" s="206"/>
      <c r="H45" s="207"/>
    </row>
    <row r="46" spans="1:9" ht="18" thickBot="1" x14ac:dyDescent="0.35">
      <c r="A46" s="390" t="s">
        <v>103</v>
      </c>
      <c r="B46" s="390"/>
      <c r="C46" s="390"/>
      <c r="D46" s="390"/>
      <c r="E46" s="390"/>
      <c r="F46" s="390"/>
      <c r="G46" s="390"/>
      <c r="H46" s="21"/>
    </row>
    <row r="47" spans="1:9" ht="13.5" thickTop="1" x14ac:dyDescent="0.2">
      <c r="A47" s="391"/>
      <c r="B47" s="391"/>
      <c r="C47" s="391"/>
      <c r="D47" s="391"/>
      <c r="E47" s="391"/>
      <c r="F47" s="13" t="s">
        <v>6</v>
      </c>
      <c r="G47" s="13" t="s">
        <v>36</v>
      </c>
      <c r="H47" s="13" t="s">
        <v>37</v>
      </c>
    </row>
    <row r="48" spans="1:9" ht="80.099999999999994" customHeight="1" x14ac:dyDescent="0.2">
      <c r="A48" s="523" t="s">
        <v>104</v>
      </c>
      <c r="B48" s="524"/>
      <c r="C48" s="524"/>
      <c r="D48" s="524"/>
      <c r="E48" s="525"/>
      <c r="F48" s="416"/>
      <c r="G48" s="14" t="s">
        <v>47</v>
      </c>
      <c r="H48" s="366" t="s">
        <v>287</v>
      </c>
    </row>
    <row r="49" spans="1:9" x14ac:dyDescent="0.2">
      <c r="A49" s="523" t="s">
        <v>105</v>
      </c>
      <c r="B49" s="524"/>
      <c r="C49" s="524"/>
      <c r="D49" s="524"/>
      <c r="E49" s="525"/>
      <c r="F49" s="23">
        <f>F48*8%</f>
        <v>0</v>
      </c>
      <c r="G49" s="14" t="s">
        <v>48</v>
      </c>
      <c r="H49" s="29" t="s">
        <v>106</v>
      </c>
    </row>
    <row r="50" spans="1:9" ht="22.5" x14ac:dyDescent="0.2">
      <c r="A50" s="523" t="s">
        <v>107</v>
      </c>
      <c r="B50" s="524"/>
      <c r="C50" s="524"/>
      <c r="D50" s="524"/>
      <c r="E50" s="525"/>
      <c r="F50" s="23">
        <f>IF(F48&gt;0,((5%*8%*40%)*100),0)</f>
        <v>0</v>
      </c>
      <c r="G50" s="16" t="s">
        <v>108</v>
      </c>
      <c r="H50" s="29" t="s">
        <v>109</v>
      </c>
    </row>
    <row r="51" spans="1:9" ht="80.099999999999994" customHeight="1" x14ac:dyDescent="0.2">
      <c r="A51" s="523" t="s">
        <v>110</v>
      </c>
      <c r="B51" s="524"/>
      <c r="C51" s="524"/>
      <c r="D51" s="524"/>
      <c r="E51" s="525"/>
      <c r="F51" s="416"/>
      <c r="G51" s="14" t="s">
        <v>49</v>
      </c>
      <c r="H51" s="366" t="s">
        <v>286</v>
      </c>
    </row>
    <row r="52" spans="1:9" x14ac:dyDescent="0.2">
      <c r="A52" s="523" t="s">
        <v>111</v>
      </c>
      <c r="B52" s="524"/>
      <c r="C52" s="524"/>
      <c r="D52" s="524"/>
      <c r="E52" s="525"/>
      <c r="F52" s="23">
        <f>$F$23*F51%</f>
        <v>0</v>
      </c>
      <c r="G52" s="26" t="s">
        <v>145</v>
      </c>
      <c r="H52" s="26" t="s">
        <v>112</v>
      </c>
    </row>
    <row r="53" spans="1:9" x14ac:dyDescent="0.2">
      <c r="A53" s="535" t="s">
        <v>113</v>
      </c>
      <c r="B53" s="536"/>
      <c r="C53" s="536"/>
      <c r="D53" s="536"/>
      <c r="E53" s="537"/>
      <c r="F53" s="364">
        <f>SUM(F48:F52)</f>
        <v>0</v>
      </c>
      <c r="G53" s="26"/>
      <c r="H53" s="26"/>
    </row>
    <row r="54" spans="1:9" ht="34.5" thickBot="1" x14ac:dyDescent="0.25">
      <c r="A54" s="538" t="s">
        <v>99</v>
      </c>
      <c r="B54" s="538"/>
      <c r="C54" s="538"/>
      <c r="D54" s="538"/>
      <c r="E54" s="538"/>
      <c r="F54" s="365">
        <f>ROUND((F30+F37)*F53/100,4)</f>
        <v>0</v>
      </c>
      <c r="G54" s="27" t="s">
        <v>114</v>
      </c>
      <c r="H54" s="27" t="s">
        <v>115</v>
      </c>
    </row>
    <row r="55" spans="1:9" ht="13.5" thickBot="1" x14ac:dyDescent="0.25">
      <c r="A55" s="515" t="s">
        <v>51</v>
      </c>
      <c r="B55" s="515"/>
      <c r="C55" s="515"/>
      <c r="D55" s="515"/>
      <c r="E55" s="516"/>
      <c r="F55" s="323">
        <f>SUM(F53:F54)</f>
        <v>0</v>
      </c>
      <c r="G55" s="18" t="s">
        <v>6</v>
      </c>
      <c r="H55" s="19"/>
    </row>
    <row r="56" spans="1:9" x14ac:dyDescent="0.2">
      <c r="A56" s="31"/>
      <c r="B56" s="31"/>
      <c r="C56" s="31"/>
      <c r="D56" s="31"/>
      <c r="E56" s="31"/>
      <c r="F56" s="10"/>
      <c r="G56" s="11"/>
      <c r="H56" s="11"/>
    </row>
    <row r="57" spans="1:9" s="133" customFormat="1" ht="18" thickBot="1" x14ac:dyDescent="0.35">
      <c r="A57" s="522" t="s">
        <v>190</v>
      </c>
      <c r="B57" s="522"/>
      <c r="C57" s="522"/>
      <c r="D57" s="522"/>
      <c r="E57" s="522"/>
      <c r="F57" s="522"/>
      <c r="G57" s="522"/>
      <c r="H57" s="12"/>
    </row>
    <row r="58" spans="1:9" s="133" customFormat="1" ht="15.75" thickTop="1" x14ac:dyDescent="0.25">
      <c r="A58" s="194"/>
      <c r="B58" s="194"/>
      <c r="C58" s="194"/>
      <c r="D58" s="194"/>
      <c r="E58" s="194"/>
      <c r="F58" s="13" t="s">
        <v>6</v>
      </c>
      <c r="G58" s="13" t="s">
        <v>36</v>
      </c>
      <c r="H58" s="13" t="s">
        <v>37</v>
      </c>
    </row>
    <row r="59" spans="1:9" s="133" customFormat="1" ht="45" x14ac:dyDescent="0.25">
      <c r="A59" s="539" t="s">
        <v>116</v>
      </c>
      <c r="B59" s="540"/>
      <c r="C59" s="540"/>
      <c r="D59" s="540"/>
      <c r="E59" s="541"/>
      <c r="F59" s="367"/>
      <c r="G59" s="16" t="s">
        <v>117</v>
      </c>
      <c r="H59" s="368" t="s">
        <v>277</v>
      </c>
    </row>
    <row r="60" spans="1:9" s="133" customFormat="1" ht="15" x14ac:dyDescent="0.25">
      <c r="A60" s="532" t="s">
        <v>118</v>
      </c>
      <c r="B60" s="533"/>
      <c r="C60" s="533"/>
      <c r="D60" s="533"/>
      <c r="E60" s="534"/>
      <c r="F60" s="22">
        <f>SUM(F59:F59)</f>
        <v>0</v>
      </c>
      <c r="G60" s="208"/>
      <c r="H60" s="208"/>
    </row>
    <row r="61" spans="1:9" ht="26.25" customHeight="1" x14ac:dyDescent="0.2">
      <c r="A61" s="517" t="s">
        <v>119</v>
      </c>
      <c r="B61" s="518"/>
      <c r="C61" s="518"/>
      <c r="D61" s="518"/>
      <c r="E61" s="519"/>
      <c r="F61" s="23">
        <f>F60%*$F$23</f>
        <v>0</v>
      </c>
      <c r="G61" s="209" t="s">
        <v>146</v>
      </c>
      <c r="H61" s="210" t="s">
        <v>77</v>
      </c>
    </row>
    <row r="62" spans="1:9" ht="45.75" thickBot="1" x14ac:dyDescent="0.25">
      <c r="A62" s="520" t="s">
        <v>120</v>
      </c>
      <c r="B62" s="520"/>
      <c r="C62" s="520"/>
      <c r="D62" s="520"/>
      <c r="E62" s="520"/>
      <c r="F62" s="23">
        <f>ROUND(((F30+F37)+(F55+F44))*F60/100,2)</f>
        <v>0</v>
      </c>
      <c r="G62" s="211" t="s">
        <v>121</v>
      </c>
      <c r="H62" s="211" t="s">
        <v>122</v>
      </c>
    </row>
    <row r="63" spans="1:9" s="133" customFormat="1" ht="15.75" thickBot="1" x14ac:dyDescent="0.3">
      <c r="A63" s="521" t="s">
        <v>123</v>
      </c>
      <c r="B63" s="521"/>
      <c r="C63" s="521"/>
      <c r="D63" s="521"/>
      <c r="E63" s="521"/>
      <c r="F63" s="17">
        <f>F60+F61+F62</f>
        <v>0</v>
      </c>
      <c r="G63" s="207" t="s">
        <v>6</v>
      </c>
      <c r="H63" s="206"/>
    </row>
    <row r="64" spans="1:9" s="133" customFormat="1" ht="15" x14ac:dyDescent="0.25">
      <c r="A64" s="212"/>
      <c r="B64" s="212"/>
      <c r="C64" s="212"/>
      <c r="D64" s="212"/>
      <c r="E64" s="212"/>
      <c r="F64" s="213"/>
      <c r="G64" s="207"/>
      <c r="H64" s="206"/>
      <c r="I64" s="185"/>
    </row>
    <row r="65" spans="1:9" ht="18" thickBot="1" x14ac:dyDescent="0.35">
      <c r="A65" s="522" t="s">
        <v>124</v>
      </c>
      <c r="B65" s="522"/>
      <c r="C65" s="522"/>
      <c r="D65" s="522"/>
      <c r="E65" s="522"/>
      <c r="F65" s="522"/>
      <c r="G65" s="522"/>
      <c r="H65" s="12"/>
    </row>
    <row r="66" spans="1:9" ht="13.5" thickTop="1" x14ac:dyDescent="0.2">
      <c r="A66" s="391"/>
      <c r="B66" s="391"/>
      <c r="C66" s="391"/>
      <c r="D66" s="391"/>
      <c r="E66" s="391"/>
      <c r="F66" s="13" t="s">
        <v>6</v>
      </c>
      <c r="G66" s="13" t="s">
        <v>36</v>
      </c>
      <c r="H66" s="13" t="s">
        <v>37</v>
      </c>
    </row>
    <row r="67" spans="1:9" ht="69.95" customHeight="1" x14ac:dyDescent="0.2">
      <c r="A67" s="523" t="s">
        <v>125</v>
      </c>
      <c r="B67" s="524"/>
      <c r="C67" s="524"/>
      <c r="D67" s="524"/>
      <c r="E67" s="525"/>
      <c r="F67" s="367"/>
      <c r="G67" s="16" t="s">
        <v>204</v>
      </c>
      <c r="H67" s="368" t="s">
        <v>272</v>
      </c>
    </row>
    <row r="68" spans="1:9" ht="123.75" x14ac:dyDescent="0.2">
      <c r="A68" s="526" t="s">
        <v>126</v>
      </c>
      <c r="B68" s="527"/>
      <c r="C68" s="527"/>
      <c r="D68" s="527"/>
      <c r="E68" s="528"/>
      <c r="F68" s="367"/>
      <c r="G68" s="16" t="s">
        <v>205</v>
      </c>
      <c r="H68" s="368" t="s">
        <v>273</v>
      </c>
    </row>
    <row r="69" spans="1:9" ht="121.5" customHeight="1" x14ac:dyDescent="0.2">
      <c r="A69" s="523" t="s">
        <v>24</v>
      </c>
      <c r="B69" s="524"/>
      <c r="C69" s="524"/>
      <c r="D69" s="524"/>
      <c r="E69" s="525"/>
      <c r="F69" s="367"/>
      <c r="G69" s="214" t="s">
        <v>127</v>
      </c>
      <c r="H69" s="369" t="s">
        <v>274</v>
      </c>
    </row>
    <row r="70" spans="1:9" ht="56.25" x14ac:dyDescent="0.2">
      <c r="A70" s="523" t="s">
        <v>23</v>
      </c>
      <c r="B70" s="524"/>
      <c r="C70" s="524"/>
      <c r="D70" s="524"/>
      <c r="E70" s="525"/>
      <c r="F70" s="367"/>
      <c r="G70" s="14" t="s">
        <v>142</v>
      </c>
      <c r="H70" s="368" t="s">
        <v>275</v>
      </c>
    </row>
    <row r="71" spans="1:9" ht="90" x14ac:dyDescent="0.2">
      <c r="A71" s="523" t="s">
        <v>25</v>
      </c>
      <c r="B71" s="524"/>
      <c r="C71" s="524"/>
      <c r="D71" s="524"/>
      <c r="E71" s="525"/>
      <c r="F71" s="367"/>
      <c r="G71" s="14" t="s">
        <v>52</v>
      </c>
      <c r="H71" s="368" t="s">
        <v>276</v>
      </c>
    </row>
    <row r="72" spans="1:9" x14ac:dyDescent="0.2">
      <c r="A72" s="529" t="s">
        <v>128</v>
      </c>
      <c r="B72" s="530"/>
      <c r="C72" s="530"/>
      <c r="D72" s="530"/>
      <c r="E72" s="531"/>
      <c r="F72" s="32">
        <f>SUM(F67:F71)</f>
        <v>0</v>
      </c>
      <c r="G72" s="33"/>
      <c r="H72" s="33"/>
    </row>
    <row r="73" spans="1:9" ht="26.25" customHeight="1" x14ac:dyDescent="0.2">
      <c r="A73" s="517" t="s">
        <v>129</v>
      </c>
      <c r="B73" s="518"/>
      <c r="C73" s="518"/>
      <c r="D73" s="518"/>
      <c r="E73" s="519"/>
      <c r="F73" s="34">
        <f>F72%*$F$23</f>
        <v>0</v>
      </c>
      <c r="G73" s="209" t="s">
        <v>146</v>
      </c>
      <c r="H73" s="210" t="s">
        <v>77</v>
      </c>
    </row>
    <row r="74" spans="1:9" ht="45.75" thickBot="1" x14ac:dyDescent="0.25">
      <c r="A74" s="520" t="s">
        <v>120</v>
      </c>
      <c r="B74" s="520"/>
      <c r="C74" s="520"/>
      <c r="D74" s="520"/>
      <c r="E74" s="520"/>
      <c r="F74" s="34">
        <f>ROUND(((F30+F37)+(F55+F44))*(F72)/100,2)</f>
        <v>0</v>
      </c>
      <c r="G74" s="211" t="s">
        <v>121</v>
      </c>
      <c r="H74" s="211" t="s">
        <v>122</v>
      </c>
    </row>
    <row r="75" spans="1:9" ht="13.5" thickBot="1" x14ac:dyDescent="0.25">
      <c r="A75" s="515" t="s">
        <v>130</v>
      </c>
      <c r="B75" s="515"/>
      <c r="C75" s="515"/>
      <c r="D75" s="515"/>
      <c r="E75" s="516"/>
      <c r="F75" s="17">
        <f>F72+F73+F74</f>
        <v>0</v>
      </c>
      <c r="G75" s="18" t="s">
        <v>6</v>
      </c>
      <c r="H75" s="19"/>
    </row>
    <row r="76" spans="1:9" ht="13.5" thickBot="1" x14ac:dyDescent="0.25">
      <c r="A76" s="31"/>
      <c r="B76" s="31"/>
      <c r="C76" s="31"/>
      <c r="D76" s="31"/>
      <c r="E76" s="31"/>
      <c r="F76" s="10"/>
      <c r="G76" s="11"/>
      <c r="H76" s="11"/>
    </row>
    <row r="77" spans="1:9" ht="13.5" thickBot="1" x14ac:dyDescent="0.25">
      <c r="A77" s="504" t="s">
        <v>26</v>
      </c>
      <c r="B77" s="505"/>
      <c r="C77" s="505"/>
      <c r="D77" s="505"/>
      <c r="E77" s="505"/>
      <c r="F77" s="506"/>
      <c r="G77" s="506"/>
      <c r="H77" s="507"/>
    </row>
    <row r="78" spans="1:9" x14ac:dyDescent="0.2">
      <c r="A78" s="391"/>
      <c r="B78" s="391"/>
      <c r="C78" s="391"/>
      <c r="D78" s="391"/>
      <c r="E78" s="391"/>
      <c r="F78" s="35"/>
      <c r="G78" s="36"/>
      <c r="H78" s="36"/>
    </row>
    <row r="79" spans="1:9" ht="13.5" customHeight="1" thickBot="1" x14ac:dyDescent="0.25">
      <c r="A79" s="508" t="s">
        <v>27</v>
      </c>
      <c r="B79" s="508"/>
      <c r="C79" s="508"/>
      <c r="D79" s="508"/>
      <c r="E79" s="508"/>
      <c r="F79" s="324">
        <f>F23</f>
        <v>0</v>
      </c>
      <c r="G79" s="38"/>
      <c r="H79" s="391"/>
    </row>
    <row r="80" spans="1:9" ht="13.5" customHeight="1" thickBot="1" x14ac:dyDescent="0.25">
      <c r="A80" s="508" t="s">
        <v>131</v>
      </c>
      <c r="B80" s="508"/>
      <c r="C80" s="508"/>
      <c r="D80" s="508"/>
      <c r="E80" s="508"/>
      <c r="F80" s="324">
        <f>F55</f>
        <v>0</v>
      </c>
      <c r="G80" s="38"/>
      <c r="H80" s="391"/>
      <c r="I80" s="215"/>
    </row>
    <row r="81" spans="1:8" ht="13.5" customHeight="1" thickBot="1" x14ac:dyDescent="0.25">
      <c r="A81" s="508" t="s">
        <v>132</v>
      </c>
      <c r="B81" s="508"/>
      <c r="C81" s="508"/>
      <c r="D81" s="508"/>
      <c r="E81" s="508"/>
      <c r="F81" s="324">
        <f>F75</f>
        <v>0</v>
      </c>
      <c r="G81" s="38"/>
      <c r="H81" s="391"/>
    </row>
    <row r="82" spans="1:8" ht="13.5" thickBot="1" x14ac:dyDescent="0.25">
      <c r="A82" s="509" t="s">
        <v>189</v>
      </c>
      <c r="B82" s="509"/>
      <c r="C82" s="509"/>
      <c r="D82" s="509"/>
      <c r="E82" s="510"/>
      <c r="F82" s="325">
        <f>SUM(F79:F81)</f>
        <v>0</v>
      </c>
      <c r="G82" s="18" t="s">
        <v>6</v>
      </c>
      <c r="H82" s="19"/>
    </row>
    <row r="83" spans="1:8" x14ac:dyDescent="0.2">
      <c r="A83" s="392"/>
      <c r="B83" s="392"/>
      <c r="C83" s="392"/>
      <c r="D83" s="392"/>
      <c r="E83" s="392"/>
      <c r="F83" s="326"/>
      <c r="G83" s="41"/>
      <c r="H83" s="19"/>
    </row>
    <row r="84" spans="1:8" ht="13.5" customHeight="1" thickBot="1" x14ac:dyDescent="0.25">
      <c r="A84" s="511" t="s">
        <v>133</v>
      </c>
      <c r="B84" s="511"/>
      <c r="C84" s="511"/>
      <c r="D84" s="511"/>
      <c r="E84" s="511"/>
      <c r="F84" s="327">
        <f>F30</f>
        <v>0</v>
      </c>
      <c r="G84" s="391"/>
      <c r="H84" s="391"/>
    </row>
    <row r="85" spans="1:8" ht="13.5" customHeight="1" thickBot="1" x14ac:dyDescent="0.25">
      <c r="A85" s="512" t="s">
        <v>134</v>
      </c>
      <c r="B85" s="512"/>
      <c r="C85" s="512"/>
      <c r="D85" s="512"/>
      <c r="E85" s="512"/>
      <c r="F85" s="328">
        <f>F37</f>
        <v>0</v>
      </c>
      <c r="G85" s="391"/>
      <c r="H85" s="391"/>
    </row>
    <row r="86" spans="1:8" ht="13.5" customHeight="1" thickBot="1" x14ac:dyDescent="0.25">
      <c r="A86" s="508" t="s">
        <v>135</v>
      </c>
      <c r="B86" s="508"/>
      <c r="C86" s="508"/>
      <c r="D86" s="508"/>
      <c r="E86" s="508"/>
      <c r="F86" s="324">
        <f>F44</f>
        <v>0</v>
      </c>
      <c r="G86" s="391"/>
      <c r="H86" s="391"/>
    </row>
    <row r="87" spans="1:8" ht="13.5" customHeight="1" thickBot="1" x14ac:dyDescent="0.25">
      <c r="A87" s="512" t="s">
        <v>136</v>
      </c>
      <c r="B87" s="512"/>
      <c r="C87" s="512"/>
      <c r="D87" s="512"/>
      <c r="E87" s="512"/>
      <c r="F87" s="329">
        <f>F63</f>
        <v>0</v>
      </c>
      <c r="G87" s="391"/>
      <c r="H87" s="391"/>
    </row>
    <row r="88" spans="1:8" ht="13.5" thickBot="1" x14ac:dyDescent="0.25">
      <c r="A88" s="509" t="s">
        <v>189</v>
      </c>
      <c r="B88" s="509"/>
      <c r="C88" s="509"/>
      <c r="D88" s="509"/>
      <c r="E88" s="510"/>
      <c r="F88" s="325">
        <f>SUM(F84:F87)</f>
        <v>0</v>
      </c>
      <c r="G88" s="41" t="s">
        <v>6</v>
      </c>
      <c r="H88" s="19"/>
    </row>
    <row r="89" spans="1:8" ht="13.5" thickBot="1" x14ac:dyDescent="0.25">
      <c r="A89" s="392"/>
      <c r="B89" s="392"/>
      <c r="C89" s="392"/>
      <c r="D89" s="392"/>
      <c r="E89" s="392"/>
      <c r="F89" s="326"/>
      <c r="G89" s="41"/>
      <c r="H89" s="19"/>
    </row>
    <row r="90" spans="1:8" ht="13.5" thickBot="1" x14ac:dyDescent="0.25">
      <c r="A90" s="513" t="s">
        <v>137</v>
      </c>
      <c r="B90" s="513"/>
      <c r="C90" s="513"/>
      <c r="D90" s="513"/>
      <c r="E90" s="514"/>
      <c r="F90" s="330">
        <f>F82+F88</f>
        <v>0</v>
      </c>
      <c r="G90" s="41" t="s">
        <v>6</v>
      </c>
      <c r="H90" s="19"/>
    </row>
    <row r="91" spans="1:8" ht="15" x14ac:dyDescent="0.2">
      <c r="A91" s="46"/>
      <c r="B91" s="46"/>
      <c r="C91" s="46"/>
      <c r="D91" s="46"/>
      <c r="E91" s="46"/>
      <c r="F91" s="47"/>
      <c r="G91" s="47"/>
      <c r="H91" s="47"/>
    </row>
    <row r="92" spans="1:8" x14ac:dyDescent="0.2">
      <c r="A92" s="503" t="s">
        <v>14</v>
      </c>
      <c r="B92" s="503"/>
      <c r="C92" s="503"/>
      <c r="D92" s="48"/>
      <c r="E92" s="48"/>
      <c r="F92" s="35"/>
      <c r="G92" s="11"/>
      <c r="H92" s="11"/>
    </row>
  </sheetData>
  <sheetProtection algorithmName="SHA-512" hashValue="aAg2PwT5jXjmk9L2UiM0S8tNjpliIm64LIdUAE7XFVmG/qVoGOTExb5nKeDrZtBncp4NOSS+Ssm8js2mK2gsCg==" saltValue="Pgkr4imqdtQbgYTph5M/2w==" spinCount="100000" sheet="1" objects="1" scenarios="1" selectLockedCells="1"/>
  <mergeCells count="64">
    <mergeCell ref="A18:E18"/>
    <mergeCell ref="A1:H1"/>
    <mergeCell ref="A2:H2"/>
    <mergeCell ref="A3:H3"/>
    <mergeCell ref="A5:H5"/>
    <mergeCell ref="A6:H6"/>
    <mergeCell ref="A8:E9"/>
    <mergeCell ref="A11:H11"/>
    <mergeCell ref="A13:G13"/>
    <mergeCell ref="A15:E15"/>
    <mergeCell ref="A16:E16"/>
    <mergeCell ref="A17:E17"/>
    <mergeCell ref="A19:E19"/>
    <mergeCell ref="A20:E20"/>
    <mergeCell ref="A22:E22"/>
    <mergeCell ref="A23:E23"/>
    <mergeCell ref="A27:E27"/>
    <mergeCell ref="A28:E28"/>
    <mergeCell ref="A29:E29"/>
    <mergeCell ref="A30:E30"/>
    <mergeCell ref="A34:E34"/>
    <mergeCell ref="A35:E35"/>
    <mergeCell ref="A36:E36"/>
    <mergeCell ref="A37:E37"/>
    <mergeCell ref="A41:E41"/>
    <mergeCell ref="A42:E42"/>
    <mergeCell ref="A43:E43"/>
    <mergeCell ref="A60:E60"/>
    <mergeCell ref="A44:E44"/>
    <mergeCell ref="A48:E48"/>
    <mergeCell ref="A49:E49"/>
    <mergeCell ref="A50:E50"/>
    <mergeCell ref="A51:E51"/>
    <mergeCell ref="A52:E52"/>
    <mergeCell ref="A53:E53"/>
    <mergeCell ref="A54:E54"/>
    <mergeCell ref="A55:E55"/>
    <mergeCell ref="A57:G57"/>
    <mergeCell ref="A59:E59"/>
    <mergeCell ref="A75:E75"/>
    <mergeCell ref="A61:E61"/>
    <mergeCell ref="A62:E62"/>
    <mergeCell ref="A63:E63"/>
    <mergeCell ref="A65:G65"/>
    <mergeCell ref="A67:E67"/>
    <mergeCell ref="A68:E68"/>
    <mergeCell ref="A70:E70"/>
    <mergeCell ref="A69:E69"/>
    <mergeCell ref="A71:E71"/>
    <mergeCell ref="A72:E72"/>
    <mergeCell ref="A73:E73"/>
    <mergeCell ref="A74:E74"/>
    <mergeCell ref="A92:C92"/>
    <mergeCell ref="A77:H77"/>
    <mergeCell ref="A79:E79"/>
    <mergeCell ref="A80:E80"/>
    <mergeCell ref="A81:E81"/>
    <mergeCell ref="A82:E82"/>
    <mergeCell ref="A84:E84"/>
    <mergeCell ref="A85:E85"/>
    <mergeCell ref="A86:E86"/>
    <mergeCell ref="A87:E87"/>
    <mergeCell ref="A88:E88"/>
    <mergeCell ref="A90:E90"/>
  </mergeCells>
  <conditionalFormatting sqref="G8">
    <cfRule type="expression" dxfId="3" priority="2">
      <formula>$F$8&lt;&gt;""</formula>
    </cfRule>
  </conditionalFormatting>
  <conditionalFormatting sqref="G9">
    <cfRule type="expression" dxfId="2"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4" orientation="portrait" r:id="rId1"/>
  <headerFooter>
    <oddHeader>&amp;R&amp;P</oddHeader>
    <oddFooter>&amp;LSACCON/CPC/SECAD&amp;R&amp;A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J90"/>
  <sheetViews>
    <sheetView showGridLines="0" view="pageBreakPreview" zoomScaleNormal="100" zoomScaleSheetLayoutView="100" workbookViewId="0">
      <selection sqref="A1:H1"/>
    </sheetView>
  </sheetViews>
  <sheetFormatPr defaultRowHeight="12.75" x14ac:dyDescent="0.2"/>
  <cols>
    <col min="1" max="5" width="9.7109375" style="265" customWidth="1"/>
    <col min="6" max="6" width="12.28515625" style="265" bestFit="1" customWidth="1"/>
    <col min="7" max="8" width="44.7109375" style="265" customWidth="1"/>
    <col min="9" max="16384" width="9.140625" style="265"/>
  </cols>
  <sheetData>
    <row r="1" spans="1:8" ht="15.75" x14ac:dyDescent="0.2">
      <c r="A1" s="554" t="str">
        <f>'DADOS CADASTRAIS e RESUMO'!A1</f>
        <v>TRIBUNAL REGIONAL ELEITORAL DO PARANÁ</v>
      </c>
      <c r="B1" s="554"/>
      <c r="C1" s="554"/>
      <c r="D1" s="554"/>
      <c r="E1" s="554"/>
      <c r="F1" s="554"/>
      <c r="G1" s="554"/>
      <c r="H1" s="554"/>
    </row>
    <row r="2" spans="1:8" x14ac:dyDescent="0.2">
      <c r="A2" s="571" t="str">
        <f>'DADOS CADASTRAIS e RESUMO'!A2</f>
        <v>PLANILHA DE FORMAÇÃO DE CUSTOS E PREÇOS - Proposta Detalhada - LOTE 3</v>
      </c>
      <c r="B2" s="571"/>
      <c r="C2" s="571"/>
      <c r="D2" s="571"/>
      <c r="E2" s="571"/>
      <c r="F2" s="571"/>
      <c r="G2" s="571"/>
      <c r="H2" s="571"/>
    </row>
    <row r="3" spans="1:8" x14ac:dyDescent="0.2">
      <c r="A3" s="572" t="str">
        <f>'DADOS CADASTRAIS e RESUMO'!A3</f>
        <v>REGISTRO DE PREÇOS - Serviços de TIC: Nível 3</v>
      </c>
      <c r="B3" s="572"/>
      <c r="C3" s="572"/>
      <c r="D3" s="572"/>
      <c r="E3" s="572"/>
      <c r="F3" s="572"/>
      <c r="G3" s="572"/>
      <c r="H3" s="572"/>
    </row>
    <row r="4" spans="1:8" x14ac:dyDescent="0.2">
      <c r="A4" s="4"/>
      <c r="B4" s="4"/>
      <c r="C4" s="4"/>
      <c r="D4" s="4"/>
      <c r="E4" s="4"/>
      <c r="F4" s="4"/>
      <c r="G4" s="4"/>
      <c r="H4" s="4"/>
    </row>
    <row r="5" spans="1:8" x14ac:dyDescent="0.2">
      <c r="A5" s="555" t="str">
        <f>'DADOS CADASTRAIS e RESUMO'!A9</f>
        <v>NOME DA EMPRESA</v>
      </c>
      <c r="B5" s="556"/>
      <c r="C5" s="556"/>
      <c r="D5" s="556"/>
      <c r="E5" s="556"/>
      <c r="F5" s="556"/>
      <c r="G5" s="556"/>
      <c r="H5" s="557"/>
    </row>
    <row r="6" spans="1:8" x14ac:dyDescent="0.2">
      <c r="A6" s="558" t="str">
        <f>'DADOS CADASTRAIS e RESUMO'!A10</f>
        <v>CNPJ</v>
      </c>
      <c r="B6" s="559"/>
      <c r="C6" s="559"/>
      <c r="D6" s="559"/>
      <c r="E6" s="559"/>
      <c r="F6" s="559"/>
      <c r="G6" s="559"/>
      <c r="H6" s="560"/>
    </row>
    <row r="7" spans="1:8" ht="13.5" thickBot="1" x14ac:dyDescent="0.25">
      <c r="A7" s="268"/>
      <c r="B7" s="268"/>
      <c r="C7" s="268"/>
      <c r="D7" s="268"/>
      <c r="E7" s="268"/>
      <c r="F7" s="268"/>
      <c r="G7" s="268"/>
      <c r="H7" s="5" t="s">
        <v>82</v>
      </c>
    </row>
    <row r="8" spans="1:8" ht="13.5" thickTop="1" x14ac:dyDescent="0.2">
      <c r="A8" s="561" t="s">
        <v>34</v>
      </c>
      <c r="B8" s="562"/>
      <c r="C8" s="562"/>
      <c r="D8" s="562"/>
      <c r="E8" s="563"/>
      <c r="F8" s="216">
        <f>'ENCARGOS e PROVISOES'!F8</f>
        <v>0</v>
      </c>
      <c r="G8" s="6" t="s">
        <v>16</v>
      </c>
      <c r="H8" s="7" t="s">
        <v>83</v>
      </c>
    </row>
    <row r="9" spans="1:8" x14ac:dyDescent="0.2">
      <c r="A9" s="564"/>
      <c r="B9" s="565"/>
      <c r="C9" s="565"/>
      <c r="D9" s="565"/>
      <c r="E9" s="566"/>
      <c r="F9" s="216">
        <f>'ENCARGOS e PROVISOES'!F9</f>
        <v>0</v>
      </c>
      <c r="G9" s="6" t="s">
        <v>17</v>
      </c>
      <c r="H9" s="8" t="s">
        <v>160</v>
      </c>
    </row>
    <row r="10" spans="1:8" ht="13.5" thickBot="1" x14ac:dyDescent="0.25">
      <c r="A10" s="268"/>
      <c r="B10" s="268"/>
      <c r="C10" s="268"/>
      <c r="D10" s="268"/>
      <c r="E10" s="268"/>
      <c r="F10" s="268"/>
      <c r="G10" s="268"/>
      <c r="H10" s="268"/>
    </row>
    <row r="11" spans="1:8" ht="13.5" thickBot="1" x14ac:dyDescent="0.25">
      <c r="A11" s="567" t="s">
        <v>7</v>
      </c>
      <c r="B11" s="568"/>
      <c r="C11" s="568"/>
      <c r="D11" s="568"/>
      <c r="E11" s="568"/>
      <c r="F11" s="568"/>
      <c r="G11" s="568"/>
      <c r="H11" s="569"/>
    </row>
    <row r="12" spans="1:8" x14ac:dyDescent="0.2">
      <c r="A12" s="9"/>
      <c r="B12" s="9"/>
      <c r="C12" s="9"/>
      <c r="D12" s="9"/>
      <c r="E12" s="9"/>
      <c r="F12" s="10"/>
      <c r="G12" s="11"/>
      <c r="H12" s="11"/>
    </row>
    <row r="13" spans="1:8" ht="18" thickBot="1" x14ac:dyDescent="0.35">
      <c r="A13" s="522" t="s">
        <v>35</v>
      </c>
      <c r="B13" s="522"/>
      <c r="C13" s="522"/>
      <c r="D13" s="522"/>
      <c r="E13" s="522"/>
      <c r="F13" s="522"/>
      <c r="G13" s="522"/>
      <c r="H13" s="12"/>
    </row>
    <row r="14" spans="1:8" ht="13.5" thickTop="1" x14ac:dyDescent="0.2">
      <c r="A14" s="268"/>
      <c r="B14" s="268"/>
      <c r="C14" s="268"/>
      <c r="D14" s="268"/>
      <c r="E14" s="268"/>
      <c r="F14" s="13" t="s">
        <v>6</v>
      </c>
      <c r="G14" s="13" t="s">
        <v>36</v>
      </c>
      <c r="H14" s="13" t="s">
        <v>37</v>
      </c>
    </row>
    <row r="15" spans="1:8" x14ac:dyDescent="0.2">
      <c r="A15" s="523" t="s">
        <v>0</v>
      </c>
      <c r="B15" s="524"/>
      <c r="C15" s="524"/>
      <c r="D15" s="524"/>
      <c r="E15" s="525"/>
      <c r="F15" s="70">
        <f>'ENCARGOS e PROVISOES'!F15</f>
        <v>0</v>
      </c>
      <c r="G15" s="14" t="s">
        <v>38</v>
      </c>
      <c r="H15" s="71" t="s">
        <v>161</v>
      </c>
    </row>
    <row r="16" spans="1:8" x14ac:dyDescent="0.2">
      <c r="A16" s="523" t="s">
        <v>18</v>
      </c>
      <c r="B16" s="524"/>
      <c r="C16" s="524"/>
      <c r="D16" s="524"/>
      <c r="E16" s="525"/>
      <c r="F16" s="70">
        <f>'ENCARGOS e PROVISOES'!F16</f>
        <v>0</v>
      </c>
      <c r="G16" s="14" t="s">
        <v>39</v>
      </c>
      <c r="H16" s="71" t="s">
        <v>161</v>
      </c>
    </row>
    <row r="17" spans="1:10" x14ac:dyDescent="0.2">
      <c r="A17" s="523" t="s">
        <v>1</v>
      </c>
      <c r="B17" s="524"/>
      <c r="C17" s="524"/>
      <c r="D17" s="524"/>
      <c r="E17" s="525"/>
      <c r="F17" s="70">
        <f>'ENCARGOS e PROVISOES'!F17</f>
        <v>0</v>
      </c>
      <c r="G17" s="14" t="s">
        <v>40</v>
      </c>
      <c r="H17" s="71" t="s">
        <v>161</v>
      </c>
    </row>
    <row r="18" spans="1:10" x14ac:dyDescent="0.2">
      <c r="A18" s="523" t="s">
        <v>19</v>
      </c>
      <c r="B18" s="524"/>
      <c r="C18" s="524"/>
      <c r="D18" s="524"/>
      <c r="E18" s="525"/>
      <c r="F18" s="70">
        <f>'ENCARGOS e PROVISOES'!F18</f>
        <v>0</v>
      </c>
      <c r="G18" s="14" t="s">
        <v>41</v>
      </c>
      <c r="H18" s="71" t="s">
        <v>161</v>
      </c>
    </row>
    <row r="19" spans="1:10" ht="22.5" x14ac:dyDescent="0.2">
      <c r="A19" s="523" t="s">
        <v>2</v>
      </c>
      <c r="B19" s="524"/>
      <c r="C19" s="524"/>
      <c r="D19" s="524"/>
      <c r="E19" s="525"/>
      <c r="F19" s="70">
        <f>'ENCARGOS e PROVISOES'!F19</f>
        <v>0</v>
      </c>
      <c r="G19" s="14" t="s">
        <v>42</v>
      </c>
      <c r="H19" s="71" t="s">
        <v>161</v>
      </c>
    </row>
    <row r="20" spans="1:10" x14ac:dyDescent="0.2">
      <c r="A20" s="523" t="s">
        <v>4</v>
      </c>
      <c r="B20" s="524"/>
      <c r="C20" s="524"/>
      <c r="D20" s="524"/>
      <c r="E20" s="525"/>
      <c r="F20" s="70">
        <f>'ENCARGOS e PROVISOES'!F20</f>
        <v>0</v>
      </c>
      <c r="G20" s="14" t="s">
        <v>43</v>
      </c>
      <c r="H20" s="71" t="s">
        <v>161</v>
      </c>
    </row>
    <row r="21" spans="1:10" ht="67.5" x14ac:dyDescent="0.2">
      <c r="A21" s="15" t="s">
        <v>67</v>
      </c>
      <c r="B21" s="217">
        <f>'ENCARGOS e PROVISOES'!B21</f>
        <v>0</v>
      </c>
      <c r="C21" s="15" t="s">
        <v>68</v>
      </c>
      <c r="D21" s="218">
        <f>'ENCARGOS e PROVISOES'!D21</f>
        <v>0</v>
      </c>
      <c r="E21" s="15" t="s">
        <v>69</v>
      </c>
      <c r="F21" s="70">
        <f>B21*D21</f>
        <v>0</v>
      </c>
      <c r="G21" s="16" t="s">
        <v>85</v>
      </c>
      <c r="H21" s="16" t="s">
        <v>143</v>
      </c>
    </row>
    <row r="22" spans="1:10" ht="23.25" thickBot="1" x14ac:dyDescent="0.25">
      <c r="A22" s="538" t="s">
        <v>3</v>
      </c>
      <c r="B22" s="538"/>
      <c r="C22" s="538"/>
      <c r="D22" s="538"/>
      <c r="E22" s="538"/>
      <c r="F22" s="219">
        <f>'ENCARGOS e PROVISOES'!F22</f>
        <v>0</v>
      </c>
      <c r="G22" s="14" t="s">
        <v>44</v>
      </c>
      <c r="H22" s="14" t="s">
        <v>161</v>
      </c>
    </row>
    <row r="23" spans="1:10" ht="13.5" thickBot="1" x14ac:dyDescent="0.25">
      <c r="A23" s="515" t="s">
        <v>46</v>
      </c>
      <c r="B23" s="515"/>
      <c r="C23" s="515"/>
      <c r="D23" s="515"/>
      <c r="E23" s="516"/>
      <c r="F23" s="17">
        <f>SUM(F15:F22)</f>
        <v>0</v>
      </c>
      <c r="G23" s="18" t="s">
        <v>6</v>
      </c>
      <c r="H23" s="19"/>
    </row>
    <row r="24" spans="1:10" x14ac:dyDescent="0.2">
      <c r="A24" s="20"/>
      <c r="B24" s="20"/>
      <c r="C24" s="20"/>
      <c r="D24" s="20"/>
      <c r="E24" s="20"/>
      <c r="F24" s="10"/>
      <c r="G24" s="19"/>
      <c r="H24" s="19"/>
    </row>
    <row r="25" spans="1:10" ht="18" thickBot="1" x14ac:dyDescent="0.35">
      <c r="A25" s="267" t="s">
        <v>138</v>
      </c>
      <c r="B25" s="267"/>
      <c r="C25" s="267"/>
      <c r="D25" s="267"/>
      <c r="E25" s="267"/>
      <c r="F25" s="267"/>
      <c r="G25" s="267"/>
      <c r="H25" s="21"/>
    </row>
    <row r="26" spans="1:10" ht="13.5" thickTop="1" x14ac:dyDescent="0.2">
      <c r="A26" s="194"/>
      <c r="B26" s="194"/>
      <c r="C26" s="194"/>
      <c r="D26" s="194"/>
      <c r="E26" s="194"/>
      <c r="F26" s="13" t="s">
        <v>6</v>
      </c>
      <c r="G26" s="13" t="s">
        <v>36</v>
      </c>
      <c r="H26" s="13" t="s">
        <v>37</v>
      </c>
    </row>
    <row r="27" spans="1:10" ht="33.75" x14ac:dyDescent="0.2">
      <c r="A27" s="549" t="s">
        <v>21</v>
      </c>
      <c r="B27" s="550"/>
      <c r="C27" s="550"/>
      <c r="D27" s="550"/>
      <c r="E27" s="551"/>
      <c r="F27" s="220">
        <f>'ENCARGOS e PROVISOES'!F27</f>
        <v>0</v>
      </c>
      <c r="G27" s="195" t="s">
        <v>86</v>
      </c>
      <c r="H27" s="71" t="s">
        <v>161</v>
      </c>
    </row>
    <row r="28" spans="1:10" x14ac:dyDescent="0.2">
      <c r="A28" s="546" t="s">
        <v>88</v>
      </c>
      <c r="B28" s="547"/>
      <c r="C28" s="547"/>
      <c r="D28" s="547"/>
      <c r="E28" s="548"/>
      <c r="F28" s="22">
        <f>F27</f>
        <v>0</v>
      </c>
      <c r="G28" s="196"/>
      <c r="H28" s="196"/>
    </row>
    <row r="29" spans="1:10" ht="13.5" thickBot="1" x14ac:dyDescent="0.25">
      <c r="A29" s="542" t="s">
        <v>89</v>
      </c>
      <c r="B29" s="543"/>
      <c r="C29" s="543"/>
      <c r="D29" s="543"/>
      <c r="E29" s="544"/>
      <c r="F29" s="23">
        <f>F28%*F23</f>
        <v>0</v>
      </c>
      <c r="G29" s="197" t="s">
        <v>144</v>
      </c>
      <c r="H29" s="198" t="s">
        <v>90</v>
      </c>
    </row>
    <row r="30" spans="1:10" ht="13.5" thickBot="1" x14ac:dyDescent="0.25">
      <c r="A30" s="545" t="s">
        <v>91</v>
      </c>
      <c r="B30" s="545"/>
      <c r="C30" s="545"/>
      <c r="D30" s="545"/>
      <c r="E30" s="545"/>
      <c r="F30" s="17">
        <f>F28+F29</f>
        <v>0</v>
      </c>
      <c r="G30" s="199" t="s">
        <v>6</v>
      </c>
      <c r="H30" s="200"/>
      <c r="I30" s="201"/>
      <c r="J30" s="201"/>
    </row>
    <row r="31" spans="1:10" x14ac:dyDescent="0.2">
      <c r="A31" s="150"/>
      <c r="B31" s="150"/>
      <c r="C31" s="150"/>
      <c r="D31" s="150"/>
      <c r="E31" s="150"/>
      <c r="F31" s="202"/>
      <c r="G31" s="203"/>
      <c r="H31" s="203"/>
    </row>
    <row r="32" spans="1:10" ht="18" thickBot="1" x14ac:dyDescent="0.35">
      <c r="A32" s="267" t="s">
        <v>139</v>
      </c>
      <c r="B32" s="267"/>
      <c r="C32" s="267"/>
      <c r="D32" s="267"/>
      <c r="E32" s="267"/>
      <c r="F32" s="267"/>
      <c r="G32" s="267"/>
      <c r="H32" s="21"/>
    </row>
    <row r="33" spans="1:9" ht="13.5" thickTop="1" x14ac:dyDescent="0.2">
      <c r="A33" s="194"/>
      <c r="B33" s="194"/>
      <c r="C33" s="194"/>
      <c r="D33" s="194"/>
      <c r="E33" s="194"/>
      <c r="F33" s="13" t="s">
        <v>6</v>
      </c>
      <c r="G33" s="13" t="s">
        <v>36</v>
      </c>
      <c r="H33" s="13" t="s">
        <v>37</v>
      </c>
    </row>
    <row r="34" spans="1:9" ht="33.75" x14ac:dyDescent="0.2">
      <c r="A34" s="549" t="s">
        <v>20</v>
      </c>
      <c r="B34" s="550"/>
      <c r="C34" s="550"/>
      <c r="D34" s="550"/>
      <c r="E34" s="551"/>
      <c r="F34" s="220">
        <f>'ENCARGOS e PROVISOES'!F34</f>
        <v>0</v>
      </c>
      <c r="G34" s="195" t="s">
        <v>92</v>
      </c>
      <c r="H34" s="71" t="s">
        <v>161</v>
      </c>
    </row>
    <row r="35" spans="1:9" x14ac:dyDescent="0.2">
      <c r="A35" s="546" t="s">
        <v>94</v>
      </c>
      <c r="B35" s="547"/>
      <c r="C35" s="547"/>
      <c r="D35" s="547"/>
      <c r="E35" s="548"/>
      <c r="F35" s="22">
        <f>F34</f>
        <v>0</v>
      </c>
      <c r="G35" s="196"/>
      <c r="H35" s="196"/>
    </row>
    <row r="36" spans="1:9" ht="13.5" customHeight="1" thickBot="1" x14ac:dyDescent="0.25">
      <c r="A36" s="542" t="s">
        <v>95</v>
      </c>
      <c r="B36" s="543"/>
      <c r="C36" s="543"/>
      <c r="D36" s="543"/>
      <c r="E36" s="544"/>
      <c r="F36" s="23">
        <f>F35%*F23</f>
        <v>0</v>
      </c>
      <c r="G36" s="197" t="s">
        <v>144</v>
      </c>
      <c r="H36" s="198" t="s">
        <v>96</v>
      </c>
    </row>
    <row r="37" spans="1:9" ht="13.5" thickBot="1" x14ac:dyDescent="0.25">
      <c r="A37" s="545" t="s">
        <v>97</v>
      </c>
      <c r="B37" s="545"/>
      <c r="C37" s="545"/>
      <c r="D37" s="545"/>
      <c r="E37" s="545"/>
      <c r="F37" s="17">
        <f>F35+F36</f>
        <v>0</v>
      </c>
      <c r="G37" s="199" t="s">
        <v>6</v>
      </c>
      <c r="H37" s="200"/>
    </row>
    <row r="38" spans="1:9" x14ac:dyDescent="0.2">
      <c r="A38" s="204"/>
      <c r="B38" s="204"/>
      <c r="C38" s="204"/>
      <c r="D38" s="204"/>
      <c r="E38" s="204"/>
      <c r="F38" s="205"/>
      <c r="G38" s="206"/>
      <c r="H38" s="207"/>
    </row>
    <row r="39" spans="1:9" ht="18" thickBot="1" x14ac:dyDescent="0.35">
      <c r="A39" s="267" t="s">
        <v>140</v>
      </c>
      <c r="B39" s="267"/>
      <c r="C39" s="267"/>
      <c r="D39" s="267"/>
      <c r="E39" s="267"/>
      <c r="F39" s="267"/>
      <c r="G39" s="267"/>
      <c r="H39" s="21"/>
    </row>
    <row r="40" spans="1:9" ht="13.5" thickTop="1" x14ac:dyDescent="0.2">
      <c r="A40" s="268"/>
      <c r="B40" s="268"/>
      <c r="C40" s="268"/>
      <c r="D40" s="268"/>
      <c r="E40" s="268"/>
      <c r="F40" s="13" t="s">
        <v>6</v>
      </c>
      <c r="G40" s="13" t="s">
        <v>36</v>
      </c>
      <c r="H40" s="13" t="s">
        <v>37</v>
      </c>
    </row>
    <row r="41" spans="1:9" ht="78.75" x14ac:dyDescent="0.2">
      <c r="A41" s="523" t="s">
        <v>22</v>
      </c>
      <c r="B41" s="524"/>
      <c r="C41" s="524"/>
      <c r="D41" s="524"/>
      <c r="E41" s="525"/>
      <c r="F41" s="221">
        <v>4</v>
      </c>
      <c r="G41" s="24" t="s">
        <v>50</v>
      </c>
      <c r="H41" s="75" t="s">
        <v>163</v>
      </c>
    </row>
    <row r="42" spans="1:9" x14ac:dyDescent="0.2">
      <c r="A42" s="535" t="s">
        <v>98</v>
      </c>
      <c r="B42" s="536"/>
      <c r="C42" s="536"/>
      <c r="D42" s="536"/>
      <c r="E42" s="537"/>
      <c r="F42" s="25">
        <f>SUM(F41:F41)</f>
        <v>4</v>
      </c>
      <c r="G42" s="26"/>
      <c r="H42" s="26"/>
    </row>
    <row r="43" spans="1:9" ht="13.5" thickBot="1" x14ac:dyDescent="0.25">
      <c r="A43" s="538" t="s">
        <v>99</v>
      </c>
      <c r="B43" s="538"/>
      <c r="C43" s="538"/>
      <c r="D43" s="538"/>
      <c r="E43" s="538"/>
      <c r="F43" s="74">
        <f>ROUND((F30+F37)*F42/100,2)</f>
        <v>0</v>
      </c>
      <c r="G43" s="27" t="s">
        <v>100</v>
      </c>
      <c r="H43" s="27" t="s">
        <v>101</v>
      </c>
    </row>
    <row r="44" spans="1:9" ht="13.5" thickBot="1" x14ac:dyDescent="0.25">
      <c r="A44" s="515" t="s">
        <v>102</v>
      </c>
      <c r="B44" s="515"/>
      <c r="C44" s="515"/>
      <c r="D44" s="515"/>
      <c r="E44" s="516"/>
      <c r="F44" s="17">
        <f>SUM(F42:F43)</f>
        <v>4</v>
      </c>
      <c r="G44" s="18" t="s">
        <v>6</v>
      </c>
      <c r="H44" s="19"/>
      <c r="I44" s="201"/>
    </row>
    <row r="45" spans="1:9" x14ac:dyDescent="0.2">
      <c r="A45" s="204"/>
      <c r="B45" s="204"/>
      <c r="C45" s="204"/>
      <c r="D45" s="204"/>
      <c r="E45" s="204"/>
      <c r="F45" s="205"/>
      <c r="G45" s="206"/>
      <c r="H45" s="207"/>
    </row>
    <row r="46" spans="1:9" ht="18" thickBot="1" x14ac:dyDescent="0.35">
      <c r="A46" s="267" t="s">
        <v>103</v>
      </c>
      <c r="B46" s="267"/>
      <c r="C46" s="267"/>
      <c r="D46" s="267"/>
      <c r="E46" s="267"/>
      <c r="F46" s="267"/>
      <c r="G46" s="267"/>
      <c r="H46" s="21"/>
    </row>
    <row r="47" spans="1:9" ht="13.5" thickTop="1" x14ac:dyDescent="0.2">
      <c r="A47" s="268"/>
      <c r="B47" s="268"/>
      <c r="C47" s="268"/>
      <c r="D47" s="268"/>
      <c r="E47" s="268"/>
      <c r="F47" s="13" t="s">
        <v>6</v>
      </c>
      <c r="G47" s="13" t="s">
        <v>36</v>
      </c>
      <c r="H47" s="13" t="s">
        <v>37</v>
      </c>
    </row>
    <row r="48" spans="1:9" ht="67.5" x14ac:dyDescent="0.2">
      <c r="A48" s="523" t="s">
        <v>104</v>
      </c>
      <c r="B48" s="524"/>
      <c r="C48" s="524"/>
      <c r="D48" s="524"/>
      <c r="E48" s="525"/>
      <c r="F48" s="222">
        <v>0.41670000000000001</v>
      </c>
      <c r="G48" s="14" t="s">
        <v>47</v>
      </c>
      <c r="H48" s="76" t="s">
        <v>164</v>
      </c>
    </row>
    <row r="49" spans="1:9" x14ac:dyDescent="0.2">
      <c r="A49" s="523" t="s">
        <v>105</v>
      </c>
      <c r="B49" s="524"/>
      <c r="C49" s="524"/>
      <c r="D49" s="524"/>
      <c r="E49" s="525"/>
      <c r="F49" s="28">
        <f>F48*8%</f>
        <v>3.3336000000000005E-2</v>
      </c>
      <c r="G49" s="14" t="s">
        <v>48</v>
      </c>
      <c r="H49" s="29" t="s">
        <v>106</v>
      </c>
    </row>
    <row r="50" spans="1:9" ht="22.5" x14ac:dyDescent="0.2">
      <c r="A50" s="523" t="s">
        <v>107</v>
      </c>
      <c r="B50" s="524"/>
      <c r="C50" s="524"/>
      <c r="D50" s="524"/>
      <c r="E50" s="525"/>
      <c r="F50" s="28">
        <f>IF(F48&gt;0,((5%*8%*40%)*100),0)</f>
        <v>0.16</v>
      </c>
      <c r="G50" s="16" t="s">
        <v>108</v>
      </c>
      <c r="H50" s="29" t="s">
        <v>109</v>
      </c>
    </row>
    <row r="51" spans="1:9" ht="45" x14ac:dyDescent="0.2">
      <c r="A51" s="523" t="s">
        <v>110</v>
      </c>
      <c r="B51" s="524"/>
      <c r="C51" s="524"/>
      <c r="D51" s="524"/>
      <c r="E51" s="525"/>
      <c r="F51" s="222">
        <v>1.94</v>
      </c>
      <c r="G51" s="14" t="s">
        <v>49</v>
      </c>
      <c r="H51" s="76" t="s">
        <v>165</v>
      </c>
    </row>
    <row r="52" spans="1:9" x14ac:dyDescent="0.2">
      <c r="A52" s="523" t="s">
        <v>111</v>
      </c>
      <c r="B52" s="524"/>
      <c r="C52" s="524"/>
      <c r="D52" s="524"/>
      <c r="E52" s="525"/>
      <c r="F52" s="28">
        <f>$F$23*F51%</f>
        <v>0</v>
      </c>
      <c r="G52" s="26" t="s">
        <v>145</v>
      </c>
      <c r="H52" s="26" t="s">
        <v>112</v>
      </c>
    </row>
    <row r="53" spans="1:9" x14ac:dyDescent="0.2">
      <c r="A53" s="535" t="s">
        <v>113</v>
      </c>
      <c r="B53" s="536"/>
      <c r="C53" s="536"/>
      <c r="D53" s="536"/>
      <c r="E53" s="537"/>
      <c r="F53" s="72">
        <f>SUM(F48:F52)</f>
        <v>2.550036</v>
      </c>
      <c r="G53" s="26"/>
      <c r="H53" s="26"/>
    </row>
    <row r="54" spans="1:9" ht="34.5" thickBot="1" x14ac:dyDescent="0.25">
      <c r="A54" s="538" t="s">
        <v>99</v>
      </c>
      <c r="B54" s="538"/>
      <c r="C54" s="538"/>
      <c r="D54" s="538"/>
      <c r="E54" s="538"/>
      <c r="F54" s="73">
        <f>ROUND((F30+F37)*F53/100,4)</f>
        <v>0</v>
      </c>
      <c r="G54" s="27" t="s">
        <v>114</v>
      </c>
      <c r="H54" s="27" t="s">
        <v>115</v>
      </c>
    </row>
    <row r="55" spans="1:9" ht="13.5" thickBot="1" x14ac:dyDescent="0.25">
      <c r="A55" s="515" t="s">
        <v>51</v>
      </c>
      <c r="B55" s="515"/>
      <c r="C55" s="515"/>
      <c r="D55" s="515"/>
      <c r="E55" s="516"/>
      <c r="F55" s="30">
        <f>SUM(F53:F54)</f>
        <v>2.550036</v>
      </c>
      <c r="G55" s="18" t="s">
        <v>6</v>
      </c>
      <c r="H55" s="19"/>
    </row>
    <row r="56" spans="1:9" x14ac:dyDescent="0.2">
      <c r="A56" s="31"/>
      <c r="B56" s="31"/>
      <c r="C56" s="31"/>
      <c r="D56" s="31"/>
      <c r="E56" s="31"/>
      <c r="F56" s="10"/>
      <c r="G56" s="11"/>
      <c r="H56" s="11"/>
    </row>
    <row r="57" spans="1:9" s="133" customFormat="1" ht="18" thickBot="1" x14ac:dyDescent="0.35">
      <c r="A57" s="522" t="s">
        <v>190</v>
      </c>
      <c r="B57" s="522"/>
      <c r="C57" s="522"/>
      <c r="D57" s="522"/>
      <c r="E57" s="522"/>
      <c r="F57" s="522"/>
      <c r="G57" s="522"/>
      <c r="H57" s="12"/>
    </row>
    <row r="58" spans="1:9" s="133" customFormat="1" ht="15.75" thickTop="1" x14ac:dyDescent="0.25">
      <c r="A58" s="194"/>
      <c r="B58" s="194"/>
      <c r="C58" s="194"/>
      <c r="D58" s="194"/>
      <c r="E58" s="194"/>
      <c r="F58" s="13" t="s">
        <v>6</v>
      </c>
      <c r="G58" s="13" t="s">
        <v>36</v>
      </c>
      <c r="H58" s="13" t="s">
        <v>37</v>
      </c>
    </row>
    <row r="59" spans="1:9" s="133" customFormat="1" ht="45" x14ac:dyDescent="0.25">
      <c r="A59" s="539" t="s">
        <v>116</v>
      </c>
      <c r="B59" s="540"/>
      <c r="C59" s="540"/>
      <c r="D59" s="540"/>
      <c r="E59" s="541"/>
      <c r="F59" s="223">
        <f>'ENCARGOS e PROVISOES'!F59</f>
        <v>0</v>
      </c>
      <c r="G59" s="16" t="s">
        <v>117</v>
      </c>
      <c r="H59" s="71" t="s">
        <v>161</v>
      </c>
    </row>
    <row r="60" spans="1:9" s="133" customFormat="1" ht="15" x14ac:dyDescent="0.25">
      <c r="A60" s="532" t="s">
        <v>118</v>
      </c>
      <c r="B60" s="533"/>
      <c r="C60" s="533"/>
      <c r="D60" s="533"/>
      <c r="E60" s="534"/>
      <c r="F60" s="22">
        <f>SUM(F59:F59)</f>
        <v>0</v>
      </c>
      <c r="G60" s="208"/>
      <c r="H60" s="208"/>
    </row>
    <row r="61" spans="1:9" ht="26.25" customHeight="1" x14ac:dyDescent="0.2">
      <c r="A61" s="517" t="s">
        <v>119</v>
      </c>
      <c r="B61" s="518"/>
      <c r="C61" s="518"/>
      <c r="D61" s="518"/>
      <c r="E61" s="519"/>
      <c r="F61" s="23">
        <f>F60%*$F$23</f>
        <v>0</v>
      </c>
      <c r="G61" s="209" t="s">
        <v>146</v>
      </c>
      <c r="H61" s="210" t="s">
        <v>77</v>
      </c>
    </row>
    <row r="62" spans="1:9" ht="45.75" thickBot="1" x14ac:dyDescent="0.25">
      <c r="A62" s="520" t="s">
        <v>120</v>
      </c>
      <c r="B62" s="520"/>
      <c r="C62" s="520"/>
      <c r="D62" s="520"/>
      <c r="E62" s="520"/>
      <c r="F62" s="23">
        <f>ROUND(((F30+F37)+(F55+F44))*F60/100,2)</f>
        <v>0</v>
      </c>
      <c r="G62" s="211" t="s">
        <v>121</v>
      </c>
      <c r="H62" s="211" t="s">
        <v>122</v>
      </c>
    </row>
    <row r="63" spans="1:9" s="133" customFormat="1" ht="15.75" thickBot="1" x14ac:dyDescent="0.3">
      <c r="A63" s="521" t="s">
        <v>123</v>
      </c>
      <c r="B63" s="521"/>
      <c r="C63" s="521"/>
      <c r="D63" s="521"/>
      <c r="E63" s="521"/>
      <c r="F63" s="17">
        <f>F60+F61+F62</f>
        <v>0</v>
      </c>
      <c r="G63" s="207" t="s">
        <v>6</v>
      </c>
      <c r="H63" s="206"/>
    </row>
    <row r="64" spans="1:9" s="133" customFormat="1" ht="15" x14ac:dyDescent="0.25">
      <c r="A64" s="212"/>
      <c r="B64" s="212"/>
      <c r="C64" s="212"/>
      <c r="D64" s="212"/>
      <c r="E64" s="212"/>
      <c r="F64" s="213"/>
      <c r="G64" s="207"/>
      <c r="H64" s="206"/>
      <c r="I64" s="185"/>
    </row>
    <row r="65" spans="1:9" ht="18" thickBot="1" x14ac:dyDescent="0.35">
      <c r="A65" s="522" t="s">
        <v>124</v>
      </c>
      <c r="B65" s="522"/>
      <c r="C65" s="522"/>
      <c r="D65" s="522"/>
      <c r="E65" s="522"/>
      <c r="F65" s="522"/>
      <c r="G65" s="522"/>
      <c r="H65" s="12"/>
    </row>
    <row r="66" spans="1:9" ht="13.5" thickTop="1" x14ac:dyDescent="0.2">
      <c r="A66" s="268"/>
      <c r="B66" s="268"/>
      <c r="C66" s="268"/>
      <c r="D66" s="268"/>
      <c r="E66" s="268"/>
      <c r="F66" s="13" t="s">
        <v>6</v>
      </c>
      <c r="G66" s="13" t="s">
        <v>36</v>
      </c>
      <c r="H66" s="13" t="s">
        <v>37</v>
      </c>
    </row>
    <row r="67" spans="1:9" ht="45" x14ac:dyDescent="0.2">
      <c r="A67" s="523" t="s">
        <v>125</v>
      </c>
      <c r="B67" s="524"/>
      <c r="C67" s="524"/>
      <c r="D67" s="524"/>
      <c r="E67" s="525"/>
      <c r="F67" s="223">
        <f>'ENCARGOS e PROVISOES'!F67</f>
        <v>0</v>
      </c>
      <c r="G67" s="16" t="s">
        <v>147</v>
      </c>
      <c r="H67" s="71" t="s">
        <v>161</v>
      </c>
    </row>
    <row r="68" spans="1:9" ht="33.75" x14ac:dyDescent="0.2">
      <c r="A68" s="526" t="s">
        <v>126</v>
      </c>
      <c r="B68" s="527"/>
      <c r="C68" s="527"/>
      <c r="D68" s="527"/>
      <c r="E68" s="528"/>
      <c r="F68" s="222">
        <v>0.28999999999999998</v>
      </c>
      <c r="G68" s="16" t="s">
        <v>141</v>
      </c>
      <c r="H68" s="76" t="s">
        <v>162</v>
      </c>
    </row>
    <row r="69" spans="1:9" ht="121.5" customHeight="1" x14ac:dyDescent="0.2">
      <c r="A69" s="523" t="s">
        <v>24</v>
      </c>
      <c r="B69" s="524"/>
      <c r="C69" s="524"/>
      <c r="D69" s="524"/>
      <c r="E69" s="525"/>
      <c r="F69" s="223">
        <f>'ENCARGOS e PROVISOES'!F69</f>
        <v>0</v>
      </c>
      <c r="G69" s="214" t="s">
        <v>127</v>
      </c>
      <c r="H69" s="71" t="s">
        <v>161</v>
      </c>
    </row>
    <row r="70" spans="1:9" ht="56.25" x14ac:dyDescent="0.2">
      <c r="A70" s="523" t="s">
        <v>23</v>
      </c>
      <c r="B70" s="524"/>
      <c r="C70" s="524"/>
      <c r="D70" s="524"/>
      <c r="E70" s="525"/>
      <c r="F70" s="224">
        <f>'ENCARGOS e PROVISOES'!F70</f>
        <v>0</v>
      </c>
      <c r="G70" s="14" t="s">
        <v>142</v>
      </c>
      <c r="H70" s="76" t="s">
        <v>188</v>
      </c>
    </row>
    <row r="71" spans="1:9" ht="90" x14ac:dyDescent="0.2">
      <c r="A71" s="523" t="s">
        <v>25</v>
      </c>
      <c r="B71" s="524"/>
      <c r="C71" s="524"/>
      <c r="D71" s="524"/>
      <c r="E71" s="525"/>
      <c r="F71" s="223">
        <f>'ENCARGOS e PROVISOES'!F71</f>
        <v>0</v>
      </c>
      <c r="G71" s="14" t="s">
        <v>52</v>
      </c>
      <c r="H71" s="71" t="s">
        <v>161</v>
      </c>
    </row>
    <row r="72" spans="1:9" x14ac:dyDescent="0.2">
      <c r="A72" s="529" t="s">
        <v>128</v>
      </c>
      <c r="B72" s="530"/>
      <c r="C72" s="530"/>
      <c r="D72" s="530"/>
      <c r="E72" s="531"/>
      <c r="F72" s="32">
        <f>SUM(F67:F71)</f>
        <v>0.28999999999999998</v>
      </c>
      <c r="G72" s="33"/>
      <c r="H72" s="33"/>
    </row>
    <row r="73" spans="1:9" ht="26.25" customHeight="1" x14ac:dyDescent="0.2">
      <c r="A73" s="517" t="s">
        <v>129</v>
      </c>
      <c r="B73" s="518"/>
      <c r="C73" s="518"/>
      <c r="D73" s="518"/>
      <c r="E73" s="519"/>
      <c r="F73" s="34">
        <f>F72%*$F$23</f>
        <v>0</v>
      </c>
      <c r="G73" s="209" t="s">
        <v>146</v>
      </c>
      <c r="H73" s="210" t="s">
        <v>77</v>
      </c>
    </row>
    <row r="74" spans="1:9" ht="45.75" thickBot="1" x14ac:dyDescent="0.25">
      <c r="A74" s="520" t="s">
        <v>120</v>
      </c>
      <c r="B74" s="520"/>
      <c r="C74" s="520"/>
      <c r="D74" s="520"/>
      <c r="E74" s="520"/>
      <c r="F74" s="34">
        <f>ROUND(((F30+F37)+(F55+F44))*(F72)/100,2)</f>
        <v>0.02</v>
      </c>
      <c r="G74" s="211" t="s">
        <v>121</v>
      </c>
      <c r="H74" s="211" t="s">
        <v>122</v>
      </c>
    </row>
    <row r="75" spans="1:9" ht="13.5" thickBot="1" x14ac:dyDescent="0.25">
      <c r="A75" s="515" t="s">
        <v>130</v>
      </c>
      <c r="B75" s="515"/>
      <c r="C75" s="515"/>
      <c r="D75" s="515"/>
      <c r="E75" s="516"/>
      <c r="F75" s="17">
        <f>F72+F73+F74</f>
        <v>0.31</v>
      </c>
      <c r="G75" s="18" t="s">
        <v>6</v>
      </c>
      <c r="H75" s="19"/>
    </row>
    <row r="76" spans="1:9" ht="13.5" thickBot="1" x14ac:dyDescent="0.25">
      <c r="A76" s="31"/>
      <c r="B76" s="31"/>
      <c r="C76" s="31"/>
      <c r="D76" s="31"/>
      <c r="E76" s="31"/>
      <c r="F76" s="10"/>
      <c r="G76" s="11"/>
      <c r="H76" s="11"/>
    </row>
    <row r="77" spans="1:9" ht="13.5" thickBot="1" x14ac:dyDescent="0.25">
      <c r="A77" s="504" t="s">
        <v>26</v>
      </c>
      <c r="B77" s="505"/>
      <c r="C77" s="505"/>
      <c r="D77" s="505"/>
      <c r="E77" s="505"/>
      <c r="F77" s="506"/>
      <c r="G77" s="506"/>
      <c r="H77" s="507"/>
    </row>
    <row r="78" spans="1:9" x14ac:dyDescent="0.2">
      <c r="A78" s="268"/>
      <c r="B78" s="268"/>
      <c r="C78" s="268"/>
      <c r="D78" s="268"/>
      <c r="E78" s="268"/>
      <c r="F78" s="35"/>
      <c r="G78" s="36"/>
      <c r="H78" s="36"/>
    </row>
    <row r="79" spans="1:9" ht="13.5" customHeight="1" thickBot="1" x14ac:dyDescent="0.25">
      <c r="A79" s="508" t="s">
        <v>27</v>
      </c>
      <c r="B79" s="508"/>
      <c r="C79" s="508"/>
      <c r="D79" s="508"/>
      <c r="E79" s="508"/>
      <c r="F79" s="37">
        <f>F23</f>
        <v>0</v>
      </c>
      <c r="G79" s="38"/>
      <c r="H79" s="268"/>
    </row>
    <row r="80" spans="1:9" ht="13.5" customHeight="1" thickBot="1" x14ac:dyDescent="0.25">
      <c r="A80" s="508" t="s">
        <v>131</v>
      </c>
      <c r="B80" s="508"/>
      <c r="C80" s="508"/>
      <c r="D80" s="508"/>
      <c r="E80" s="508"/>
      <c r="F80" s="49">
        <f>F55</f>
        <v>2.550036</v>
      </c>
      <c r="G80" s="38"/>
      <c r="H80" s="268"/>
      <c r="I80" s="215"/>
    </row>
    <row r="81" spans="1:8" ht="13.5" customHeight="1" thickBot="1" x14ac:dyDescent="0.25">
      <c r="A81" s="508" t="s">
        <v>132</v>
      </c>
      <c r="B81" s="508"/>
      <c r="C81" s="508"/>
      <c r="D81" s="508"/>
      <c r="E81" s="508"/>
      <c r="F81" s="37">
        <f>F75</f>
        <v>0.31</v>
      </c>
      <c r="G81" s="38"/>
      <c r="H81" s="268"/>
    </row>
    <row r="82" spans="1:8" ht="13.5" thickBot="1" x14ac:dyDescent="0.25">
      <c r="A82" s="515" t="s">
        <v>189</v>
      </c>
      <c r="B82" s="515"/>
      <c r="C82" s="515"/>
      <c r="D82" s="515"/>
      <c r="E82" s="516"/>
      <c r="F82" s="39">
        <f>SUM(F79:F81)</f>
        <v>2.860036</v>
      </c>
      <c r="G82" s="18" t="s">
        <v>6</v>
      </c>
      <c r="H82" s="19"/>
    </row>
    <row r="83" spans="1:8" ht="13.5" customHeight="1" thickBot="1" x14ac:dyDescent="0.25">
      <c r="A83" s="511" t="s">
        <v>133</v>
      </c>
      <c r="B83" s="511"/>
      <c r="C83" s="511"/>
      <c r="D83" s="511"/>
      <c r="E83" s="511"/>
      <c r="F83" s="42">
        <f>F30</f>
        <v>0</v>
      </c>
      <c r="G83" s="268"/>
      <c r="H83" s="268"/>
    </row>
    <row r="84" spans="1:8" ht="13.5" customHeight="1" thickBot="1" x14ac:dyDescent="0.25">
      <c r="A84" s="512" t="s">
        <v>134</v>
      </c>
      <c r="B84" s="512"/>
      <c r="C84" s="512"/>
      <c r="D84" s="512"/>
      <c r="E84" s="512"/>
      <c r="F84" s="43">
        <f>F37</f>
        <v>0</v>
      </c>
      <c r="G84" s="268"/>
      <c r="H84" s="268"/>
    </row>
    <row r="85" spans="1:8" ht="13.5" customHeight="1" thickBot="1" x14ac:dyDescent="0.25">
      <c r="A85" s="508" t="s">
        <v>135</v>
      </c>
      <c r="B85" s="508"/>
      <c r="C85" s="508"/>
      <c r="D85" s="508"/>
      <c r="E85" s="508"/>
      <c r="F85" s="37">
        <f>F44</f>
        <v>4</v>
      </c>
      <c r="G85" s="268"/>
      <c r="H85" s="268"/>
    </row>
    <row r="86" spans="1:8" ht="13.5" customHeight="1" thickBot="1" x14ac:dyDescent="0.25">
      <c r="A86" s="512" t="s">
        <v>136</v>
      </c>
      <c r="B86" s="512"/>
      <c r="C86" s="512"/>
      <c r="D86" s="512"/>
      <c r="E86" s="512"/>
      <c r="F86" s="44">
        <f>F63</f>
        <v>0</v>
      </c>
      <c r="G86" s="268"/>
      <c r="H86" s="268"/>
    </row>
    <row r="87" spans="1:8" ht="13.5" thickBot="1" x14ac:dyDescent="0.25">
      <c r="A87" s="570" t="s">
        <v>189</v>
      </c>
      <c r="B87" s="570"/>
      <c r="C87" s="570"/>
      <c r="D87" s="570"/>
      <c r="E87" s="570"/>
      <c r="F87" s="45">
        <f>SUM(F83:F86)</f>
        <v>4</v>
      </c>
      <c r="G87" s="41" t="s">
        <v>6</v>
      </c>
      <c r="H87" s="19"/>
    </row>
    <row r="88" spans="1:8" ht="13.5" thickBot="1" x14ac:dyDescent="0.25">
      <c r="A88" s="269"/>
      <c r="B88" s="269"/>
      <c r="C88" s="269"/>
      <c r="D88" s="269"/>
      <c r="E88" s="269"/>
      <c r="F88" s="40"/>
      <c r="G88" s="41"/>
      <c r="H88" s="19"/>
    </row>
    <row r="89" spans="1:8" ht="13.5" thickBot="1" x14ac:dyDescent="0.25">
      <c r="A89" s="513" t="s">
        <v>137</v>
      </c>
      <c r="B89" s="513"/>
      <c r="C89" s="513"/>
      <c r="D89" s="513"/>
      <c r="E89" s="514"/>
      <c r="F89" s="30">
        <f>F82+F87</f>
        <v>6.860036</v>
      </c>
      <c r="G89" s="41" t="s">
        <v>6</v>
      </c>
      <c r="H89" s="19"/>
    </row>
    <row r="90" spans="1:8" ht="15" x14ac:dyDescent="0.2">
      <c r="A90" s="46"/>
      <c r="B90" s="46"/>
      <c r="C90" s="46"/>
      <c r="D90" s="46"/>
      <c r="E90" s="46"/>
      <c r="F90" s="47"/>
      <c r="G90" s="47"/>
      <c r="H90" s="47"/>
    </row>
  </sheetData>
  <sheetProtection selectLockedCells="1"/>
  <mergeCells count="63">
    <mergeCell ref="A8:E9"/>
    <mergeCell ref="A1:H1"/>
    <mergeCell ref="A2:H2"/>
    <mergeCell ref="A3:H3"/>
    <mergeCell ref="A5:H5"/>
    <mergeCell ref="A6:H6"/>
    <mergeCell ref="A28:E28"/>
    <mergeCell ref="A11:H11"/>
    <mergeCell ref="A13:G13"/>
    <mergeCell ref="A15:E15"/>
    <mergeCell ref="A16:E16"/>
    <mergeCell ref="A17:E17"/>
    <mergeCell ref="A18:E18"/>
    <mergeCell ref="A19:E19"/>
    <mergeCell ref="A20:E20"/>
    <mergeCell ref="A22:E22"/>
    <mergeCell ref="A23:E23"/>
    <mergeCell ref="A27:E27"/>
    <mergeCell ref="A49:E49"/>
    <mergeCell ref="A29:E29"/>
    <mergeCell ref="A30:E30"/>
    <mergeCell ref="A34:E34"/>
    <mergeCell ref="A35:E35"/>
    <mergeCell ref="A36:E36"/>
    <mergeCell ref="A37:E37"/>
    <mergeCell ref="A41:E41"/>
    <mergeCell ref="A42:E42"/>
    <mergeCell ref="A43:E43"/>
    <mergeCell ref="A44:E44"/>
    <mergeCell ref="A48:E48"/>
    <mergeCell ref="A63:E63"/>
    <mergeCell ref="A50:E50"/>
    <mergeCell ref="A51:E51"/>
    <mergeCell ref="A52:E52"/>
    <mergeCell ref="A53:E53"/>
    <mergeCell ref="A54:E54"/>
    <mergeCell ref="A55:E55"/>
    <mergeCell ref="A57:G57"/>
    <mergeCell ref="A59:E59"/>
    <mergeCell ref="A60:E60"/>
    <mergeCell ref="A61:E61"/>
    <mergeCell ref="A62:E62"/>
    <mergeCell ref="A79:E79"/>
    <mergeCell ref="A65:G65"/>
    <mergeCell ref="A67:E67"/>
    <mergeCell ref="A68:E68"/>
    <mergeCell ref="A69:E69"/>
    <mergeCell ref="A70:E70"/>
    <mergeCell ref="A71:E71"/>
    <mergeCell ref="A72:E72"/>
    <mergeCell ref="A73:E73"/>
    <mergeCell ref="A74:E74"/>
    <mergeCell ref="A75:E75"/>
    <mergeCell ref="A77:H77"/>
    <mergeCell ref="A86:E86"/>
    <mergeCell ref="A87:E87"/>
    <mergeCell ref="A89:E89"/>
    <mergeCell ref="A80:E80"/>
    <mergeCell ref="A81:E81"/>
    <mergeCell ref="A82:E82"/>
    <mergeCell ref="A83:E83"/>
    <mergeCell ref="A84:E84"/>
    <mergeCell ref="A85:E85"/>
  </mergeCells>
  <conditionalFormatting sqref="G8">
    <cfRule type="expression" dxfId="1" priority="2">
      <formula>$F$8&lt;&gt;""</formula>
    </cfRule>
  </conditionalFormatting>
  <conditionalFormatting sqref="G9">
    <cfRule type="expression" dxfId="0" priority="1">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3" orientation="portrait" r:id="rId1"/>
  <headerFooter>
    <oddHeader>&amp;R&amp;P</oddHeader>
    <oddFooter>&amp;LSACCON/CPC/SECAD&amp;R&amp;A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pageSetUpPr fitToPage="1"/>
  </sheetPr>
  <dimension ref="A1:J46"/>
  <sheetViews>
    <sheetView showGridLines="0" view="pageBreakPreview" zoomScaleSheetLayoutView="100" workbookViewId="0">
      <selection activeCell="F18" sqref="F18"/>
    </sheetView>
  </sheetViews>
  <sheetFormatPr defaultRowHeight="15" x14ac:dyDescent="0.25"/>
  <cols>
    <col min="1" max="8" width="15.7109375" style="3" customWidth="1"/>
    <col min="9" max="16384" width="9.140625" style="3"/>
  </cols>
  <sheetData>
    <row r="1" spans="1:10" ht="18.75" x14ac:dyDescent="0.3">
      <c r="A1" s="573" t="str">
        <f>'DADOS CADASTRAIS e RESUMO'!A1:I1</f>
        <v>TRIBUNAL REGIONAL ELEITORAL DO PARANÁ</v>
      </c>
      <c r="B1" s="573"/>
      <c r="C1" s="573"/>
      <c r="D1" s="573"/>
      <c r="E1" s="573"/>
      <c r="F1" s="573"/>
      <c r="G1" s="573"/>
      <c r="H1" s="573"/>
    </row>
    <row r="2" spans="1:10" ht="15" customHeight="1" x14ac:dyDescent="0.25">
      <c r="A2" s="574" t="str">
        <f>'DADOS CADASTRAIS e RESUMO'!A2:I2</f>
        <v>PLANILHA DE FORMAÇÃO DE CUSTOS E PREÇOS - Proposta Detalhada - LOTE 3</v>
      </c>
      <c r="B2" s="574"/>
      <c r="C2" s="574"/>
      <c r="D2" s="574"/>
      <c r="E2" s="574"/>
      <c r="F2" s="574"/>
      <c r="G2" s="574"/>
      <c r="H2" s="574"/>
    </row>
    <row r="3" spans="1:10" ht="15.75" x14ac:dyDescent="0.25">
      <c r="A3" s="575" t="str">
        <f>'DADOS CADASTRAIS e RESUMO'!A3:I3</f>
        <v>REGISTRO DE PREÇOS - Serviços de TIC: Nível 3</v>
      </c>
      <c r="B3" s="575"/>
      <c r="C3" s="575"/>
      <c r="D3" s="575"/>
      <c r="E3" s="575"/>
      <c r="F3" s="575"/>
      <c r="G3" s="575"/>
      <c r="H3" s="575"/>
    </row>
    <row r="4" spans="1:10" s="2" customFormat="1" ht="15.75" x14ac:dyDescent="0.2">
      <c r="A4" s="397"/>
      <c r="B4" s="397"/>
      <c r="C4" s="397"/>
      <c r="D4" s="286"/>
      <c r="F4" s="54"/>
      <c r="G4" s="54"/>
      <c r="H4" s="54"/>
      <c r="I4" s="54"/>
      <c r="J4" s="55"/>
    </row>
    <row r="5" spans="1:10" ht="15" customHeight="1" x14ac:dyDescent="0.25">
      <c r="A5" s="576" t="str">
        <f>'DADOS CADASTRAIS e RESUMO'!A9:I9</f>
        <v>NOME DA EMPRESA</v>
      </c>
      <c r="B5" s="577"/>
      <c r="C5" s="577"/>
      <c r="D5" s="577"/>
      <c r="E5" s="577"/>
      <c r="F5" s="577"/>
      <c r="G5" s="577"/>
      <c r="H5" s="578"/>
    </row>
    <row r="6" spans="1:10" ht="15" customHeight="1" x14ac:dyDescent="0.25">
      <c r="A6" s="579" t="str">
        <f>'DADOS CADASTRAIS e RESUMO'!A10:I10</f>
        <v>CNPJ</v>
      </c>
      <c r="B6" s="580"/>
      <c r="C6" s="580"/>
      <c r="D6" s="580"/>
      <c r="E6" s="580"/>
      <c r="F6" s="580"/>
      <c r="G6" s="580"/>
      <c r="H6" s="581"/>
    </row>
    <row r="7" spans="1:10" x14ac:dyDescent="0.25">
      <c r="A7" s="56"/>
      <c r="B7" s="56"/>
      <c r="C7" s="56"/>
      <c r="D7" s="287"/>
    </row>
    <row r="8" spans="1:10" ht="15" customHeight="1" x14ac:dyDescent="0.25">
      <c r="A8" s="582" t="s">
        <v>28</v>
      </c>
      <c r="B8" s="583"/>
      <c r="C8" s="583"/>
      <c r="D8" s="583"/>
      <c r="E8" s="583"/>
      <c r="F8" s="583"/>
      <c r="G8" s="583"/>
      <c r="H8" s="584"/>
    </row>
    <row r="9" spans="1:10" ht="15.75" thickBot="1" x14ac:dyDescent="0.3">
      <c r="A9" s="57"/>
      <c r="B9" s="57"/>
      <c r="C9" s="57"/>
      <c r="D9" s="287"/>
    </row>
    <row r="10" spans="1:10" ht="15.75" thickBot="1" x14ac:dyDescent="0.3">
      <c r="A10" s="287"/>
      <c r="C10" s="585" t="s">
        <v>8</v>
      </c>
      <c r="D10" s="586"/>
      <c r="E10" s="587"/>
      <c r="F10" s="394" t="s">
        <v>151</v>
      </c>
    </row>
    <row r="11" spans="1:10" x14ac:dyDescent="0.25">
      <c r="A11" s="287"/>
      <c r="C11" s="588" t="s">
        <v>29</v>
      </c>
      <c r="D11" s="589"/>
      <c r="E11" s="590"/>
      <c r="F11" s="406">
        <v>0</v>
      </c>
    </row>
    <row r="12" spans="1:10" x14ac:dyDescent="0.25">
      <c r="A12" s="287"/>
      <c r="C12" s="591" t="s">
        <v>30</v>
      </c>
      <c r="D12" s="592"/>
      <c r="E12" s="593"/>
      <c r="F12" s="407">
        <v>0</v>
      </c>
    </row>
    <row r="13" spans="1:10" x14ac:dyDescent="0.25">
      <c r="A13" s="287"/>
      <c r="C13" s="591" t="s">
        <v>211</v>
      </c>
      <c r="D13" s="592"/>
      <c r="E13" s="593"/>
      <c r="F13" s="408">
        <v>0</v>
      </c>
    </row>
    <row r="14" spans="1:10" x14ac:dyDescent="0.25">
      <c r="A14" s="287"/>
      <c r="C14" s="591" t="s">
        <v>212</v>
      </c>
      <c r="D14" s="592"/>
      <c r="E14" s="593"/>
      <c r="F14" s="408">
        <v>0</v>
      </c>
    </row>
    <row r="15" spans="1:10" x14ac:dyDescent="0.25">
      <c r="A15" s="287"/>
      <c r="C15" s="591" t="s">
        <v>31</v>
      </c>
      <c r="D15" s="592"/>
      <c r="E15" s="593"/>
      <c r="F15" s="408">
        <v>0</v>
      </c>
    </row>
    <row r="16" spans="1:10" ht="15.75" thickBot="1" x14ac:dyDescent="0.3">
      <c r="A16" s="287"/>
      <c r="C16" s="594" t="s">
        <v>152</v>
      </c>
      <c r="D16" s="595"/>
      <c r="E16" s="596"/>
      <c r="F16" s="409"/>
    </row>
    <row r="17" spans="1:8" s="288" customFormat="1" ht="15.75" customHeight="1" thickBot="1" x14ac:dyDescent="0.25">
      <c r="A17" s="149"/>
      <c r="C17" s="597" t="s">
        <v>213</v>
      </c>
      <c r="D17" s="598"/>
      <c r="E17" s="599"/>
      <c r="F17" s="289">
        <f>((1+F11)*(1+F12))/(1-(F13+F14+F15+F16))-1</f>
        <v>0</v>
      </c>
    </row>
    <row r="18" spans="1:8" s="1" customFormat="1" ht="12.75" x14ac:dyDescent="0.2">
      <c r="A18" s="290"/>
      <c r="B18" s="77"/>
      <c r="C18" s="77"/>
      <c r="D18" s="58"/>
    </row>
    <row r="19" spans="1:8" s="1" customFormat="1" ht="13.5" thickBot="1" x14ac:dyDescent="0.25">
      <c r="A19" s="600" t="s">
        <v>32</v>
      </c>
      <c r="B19" s="600"/>
      <c r="C19" s="600"/>
      <c r="D19" s="600"/>
      <c r="E19" s="600"/>
      <c r="F19" s="600"/>
      <c r="G19" s="600"/>
      <c r="H19" s="600"/>
    </row>
    <row r="20" spans="1:8" s="1" customFormat="1" ht="13.5" thickTop="1" x14ac:dyDescent="0.2">
      <c r="A20" s="601" t="s">
        <v>153</v>
      </c>
      <c r="B20" s="602"/>
      <c r="C20" s="393"/>
      <c r="D20" s="58"/>
    </row>
    <row r="21" spans="1:8" s="1" customFormat="1" ht="12.75" x14ac:dyDescent="0.2">
      <c r="A21" s="59"/>
      <c r="B21" s="308"/>
      <c r="C21" s="308"/>
      <c r="D21" s="58"/>
    </row>
    <row r="22" spans="1:8" s="60" customFormat="1" ht="15.75" customHeight="1" thickBot="1" x14ac:dyDescent="0.25">
      <c r="A22" s="603" t="s">
        <v>71</v>
      </c>
      <c r="B22" s="603"/>
      <c r="C22" s="603"/>
      <c r="D22" s="603"/>
      <c r="E22" s="603"/>
      <c r="F22" s="603"/>
      <c r="G22" s="603"/>
      <c r="H22" s="603"/>
    </row>
    <row r="23" spans="1:8" s="61" customFormat="1" ht="30" customHeight="1" thickTop="1" thickBot="1" x14ac:dyDescent="0.25">
      <c r="A23" s="604" t="s">
        <v>214</v>
      </c>
      <c r="B23" s="604"/>
      <c r="C23" s="604"/>
      <c r="D23" s="604"/>
      <c r="E23" s="604"/>
      <c r="F23" s="604"/>
      <c r="G23" s="604"/>
      <c r="H23" s="604"/>
    </row>
    <row r="24" spans="1:8" s="61" customFormat="1" ht="30" customHeight="1" thickTop="1" thickBot="1" x14ac:dyDescent="0.25">
      <c r="A24" s="608" t="s">
        <v>154</v>
      </c>
      <c r="B24" s="608"/>
      <c r="C24" s="608"/>
      <c r="D24" s="608"/>
      <c r="E24" s="608"/>
      <c r="F24" s="608"/>
      <c r="G24" s="608"/>
      <c r="H24" s="608"/>
    </row>
    <row r="25" spans="1:8" s="62" customFormat="1" ht="30" customHeight="1" thickTop="1" x14ac:dyDescent="0.2">
      <c r="A25" s="609" t="s">
        <v>215</v>
      </c>
      <c r="B25" s="609"/>
      <c r="C25" s="609"/>
      <c r="D25" s="609"/>
      <c r="E25" s="609"/>
      <c r="F25" s="609"/>
      <c r="G25" s="609"/>
      <c r="H25" s="609"/>
    </row>
    <row r="26" spans="1:8" s="63" customFormat="1" ht="42" customHeight="1" x14ac:dyDescent="0.25">
      <c r="A26" s="610" t="s">
        <v>155</v>
      </c>
      <c r="B26" s="610"/>
      <c r="C26" s="610"/>
      <c r="D26" s="610"/>
      <c r="E26" s="610"/>
      <c r="F26" s="610"/>
      <c r="G26" s="610"/>
      <c r="H26" s="610"/>
    </row>
    <row r="27" spans="1:8" s="62" customFormat="1" ht="30" customHeight="1" x14ac:dyDescent="0.2">
      <c r="A27" s="611" t="s">
        <v>216</v>
      </c>
      <c r="B27" s="611"/>
      <c r="C27" s="611"/>
      <c r="D27" s="611"/>
      <c r="E27" s="611"/>
      <c r="F27" s="611"/>
      <c r="G27" s="611"/>
      <c r="H27" s="611"/>
    </row>
    <row r="29" spans="1:8" ht="15.75" hidden="1" customHeight="1" thickBot="1" x14ac:dyDescent="0.3">
      <c r="A29" s="612" t="s">
        <v>217</v>
      </c>
      <c r="B29" s="612"/>
      <c r="C29" s="612"/>
      <c r="D29" s="612"/>
      <c r="E29" s="612"/>
      <c r="F29" s="612"/>
      <c r="G29" s="612"/>
      <c r="H29" s="612"/>
    </row>
    <row r="30" spans="1:8" ht="16.5" hidden="1" thickTop="1" thickBot="1" x14ac:dyDescent="0.3"/>
    <row r="31" spans="1:8" ht="15.75" hidden="1" thickBot="1" x14ac:dyDescent="0.3">
      <c r="A31" s="605" t="s">
        <v>218</v>
      </c>
      <c r="B31" s="606"/>
      <c r="C31" s="606"/>
      <c r="D31" s="606"/>
      <c r="E31" s="606"/>
      <c r="F31" s="606"/>
      <c r="G31" s="606"/>
      <c r="H31" s="607"/>
    </row>
    <row r="32" spans="1:8" s="292" customFormat="1" ht="30" hidden="1" customHeight="1" x14ac:dyDescent="0.2">
      <c r="A32" s="291" t="s">
        <v>219</v>
      </c>
      <c r="B32" s="291" t="s">
        <v>220</v>
      </c>
      <c r="C32" s="291" t="s">
        <v>221</v>
      </c>
      <c r="D32" s="291" t="s">
        <v>222</v>
      </c>
      <c r="E32" s="291" t="s">
        <v>223</v>
      </c>
      <c r="F32" s="291" t="s">
        <v>224</v>
      </c>
      <c r="G32" s="291" t="s">
        <v>225</v>
      </c>
      <c r="H32" s="291" t="s">
        <v>226</v>
      </c>
    </row>
    <row r="33" spans="1:8" hidden="1" x14ac:dyDescent="0.25">
      <c r="A33" s="373"/>
      <c r="B33" s="374"/>
      <c r="C33" s="374"/>
      <c r="D33" s="374"/>
      <c r="E33" s="293">
        <f>IFERROR((C33-D33)/B33,0)</f>
        <v>0</v>
      </c>
      <c r="F33" s="375"/>
      <c r="G33" s="375"/>
      <c r="H33" s="293">
        <f>IFERROR((F33-G33)/B33,0)</f>
        <v>0</v>
      </c>
    </row>
    <row r="34" spans="1:8" hidden="1" x14ac:dyDescent="0.25">
      <c r="A34" s="373"/>
      <c r="B34" s="374"/>
      <c r="C34" s="374"/>
      <c r="D34" s="374"/>
      <c r="E34" s="293">
        <f t="shared" ref="E34:E44" si="0">IFERROR((C34-D34)/B34,0)</f>
        <v>0</v>
      </c>
      <c r="F34" s="375"/>
      <c r="G34" s="375"/>
      <c r="H34" s="293">
        <f t="shared" ref="H34:H44" si="1">IFERROR((F34-G34)/B34,0)</f>
        <v>0</v>
      </c>
    </row>
    <row r="35" spans="1:8" hidden="1" x14ac:dyDescent="0.25">
      <c r="A35" s="373"/>
      <c r="B35" s="374"/>
      <c r="C35" s="374"/>
      <c r="D35" s="374"/>
      <c r="E35" s="293">
        <f t="shared" si="0"/>
        <v>0</v>
      </c>
      <c r="F35" s="375"/>
      <c r="G35" s="375"/>
      <c r="H35" s="293">
        <f t="shared" si="1"/>
        <v>0</v>
      </c>
    </row>
    <row r="36" spans="1:8" hidden="1" x14ac:dyDescent="0.25">
      <c r="A36" s="373"/>
      <c r="B36" s="374"/>
      <c r="C36" s="374"/>
      <c r="D36" s="374"/>
      <c r="E36" s="293">
        <f t="shared" si="0"/>
        <v>0</v>
      </c>
      <c r="F36" s="375"/>
      <c r="G36" s="375"/>
      <c r="H36" s="293">
        <f t="shared" si="1"/>
        <v>0</v>
      </c>
    </row>
    <row r="37" spans="1:8" hidden="1" x14ac:dyDescent="0.25">
      <c r="A37" s="373"/>
      <c r="B37" s="374"/>
      <c r="C37" s="374"/>
      <c r="D37" s="374"/>
      <c r="E37" s="293">
        <f t="shared" si="0"/>
        <v>0</v>
      </c>
      <c r="F37" s="375"/>
      <c r="G37" s="375"/>
      <c r="H37" s="293">
        <f t="shared" si="1"/>
        <v>0</v>
      </c>
    </row>
    <row r="38" spans="1:8" hidden="1" x14ac:dyDescent="0.25">
      <c r="A38" s="373"/>
      <c r="B38" s="374"/>
      <c r="C38" s="374"/>
      <c r="D38" s="374"/>
      <c r="E38" s="293">
        <f t="shared" si="0"/>
        <v>0</v>
      </c>
      <c r="F38" s="375"/>
      <c r="G38" s="375"/>
      <c r="H38" s="293">
        <f t="shared" si="1"/>
        <v>0</v>
      </c>
    </row>
    <row r="39" spans="1:8" hidden="1" x14ac:dyDescent="0.25">
      <c r="A39" s="373"/>
      <c r="B39" s="374"/>
      <c r="C39" s="374"/>
      <c r="D39" s="374"/>
      <c r="E39" s="293">
        <f t="shared" si="0"/>
        <v>0</v>
      </c>
      <c r="F39" s="375"/>
      <c r="G39" s="375"/>
      <c r="H39" s="293">
        <f t="shared" si="1"/>
        <v>0</v>
      </c>
    </row>
    <row r="40" spans="1:8" hidden="1" x14ac:dyDescent="0.25">
      <c r="A40" s="373"/>
      <c r="B40" s="374"/>
      <c r="C40" s="374"/>
      <c r="D40" s="374"/>
      <c r="E40" s="293">
        <f t="shared" si="0"/>
        <v>0</v>
      </c>
      <c r="F40" s="375"/>
      <c r="G40" s="375"/>
      <c r="H40" s="293">
        <f t="shared" si="1"/>
        <v>0</v>
      </c>
    </row>
    <row r="41" spans="1:8" hidden="1" x14ac:dyDescent="0.25">
      <c r="A41" s="373"/>
      <c r="B41" s="374"/>
      <c r="C41" s="374"/>
      <c r="D41" s="374"/>
      <c r="E41" s="293">
        <f t="shared" si="0"/>
        <v>0</v>
      </c>
      <c r="F41" s="375"/>
      <c r="G41" s="375"/>
      <c r="H41" s="293">
        <f t="shared" si="1"/>
        <v>0</v>
      </c>
    </row>
    <row r="42" spans="1:8" hidden="1" x14ac:dyDescent="0.25">
      <c r="A42" s="373"/>
      <c r="B42" s="374"/>
      <c r="C42" s="374"/>
      <c r="D42" s="374"/>
      <c r="E42" s="293">
        <f t="shared" si="0"/>
        <v>0</v>
      </c>
      <c r="F42" s="375"/>
      <c r="G42" s="375"/>
      <c r="H42" s="293">
        <f t="shared" si="1"/>
        <v>0</v>
      </c>
    </row>
    <row r="43" spans="1:8" hidden="1" x14ac:dyDescent="0.25">
      <c r="A43" s="373"/>
      <c r="B43" s="374"/>
      <c r="C43" s="374"/>
      <c r="D43" s="374"/>
      <c r="E43" s="293">
        <f t="shared" si="0"/>
        <v>0</v>
      </c>
      <c r="F43" s="375"/>
      <c r="G43" s="375"/>
      <c r="H43" s="293">
        <f t="shared" si="1"/>
        <v>0</v>
      </c>
    </row>
    <row r="44" spans="1:8" ht="15.75" hidden="1" thickBot="1" x14ac:dyDescent="0.3">
      <c r="A44" s="373"/>
      <c r="B44" s="374"/>
      <c r="C44" s="374"/>
      <c r="D44" s="374"/>
      <c r="E44" s="293">
        <f t="shared" si="0"/>
        <v>0</v>
      </c>
      <c r="F44" s="375"/>
      <c r="G44" s="375"/>
      <c r="H44" s="293">
        <f t="shared" si="1"/>
        <v>0</v>
      </c>
    </row>
    <row r="45" spans="1:8" ht="15.75" hidden="1" thickBot="1" x14ac:dyDescent="0.3">
      <c r="A45" s="294"/>
      <c r="B45" s="294"/>
      <c r="C45" s="295"/>
      <c r="D45" s="296" t="s">
        <v>227</v>
      </c>
      <c r="E45" s="297">
        <f>TRUNC(AVERAGE(E33:E44),4)</f>
        <v>0</v>
      </c>
      <c r="G45" s="298" t="s">
        <v>228</v>
      </c>
      <c r="H45" s="297">
        <f>TRUNC(AVERAGE(H33:H44),4)</f>
        <v>0</v>
      </c>
    </row>
    <row r="46" spans="1:8" hidden="1" x14ac:dyDescent="0.25"/>
  </sheetData>
  <sheetProtection algorithmName="SHA-512" hashValue="ci01Tozkm2D/1e4vk7UxcwvbjoCcypK6PhJ5rCKXqZpkX5mBhMwJFe0XkxKAQpLjBLatMU25nvz0POKvg7IxOQ==" saltValue="Y/KrVPg/Amws+lO4qZBjQA==" spinCount="100000" sheet="1" objects="1" scenarios="1" selectLockedCells="1"/>
  <mergeCells count="24">
    <mergeCell ref="A20:B20"/>
    <mergeCell ref="A22:H22"/>
    <mergeCell ref="A23:H23"/>
    <mergeCell ref="A31:H31"/>
    <mergeCell ref="A24:H24"/>
    <mergeCell ref="A25:H25"/>
    <mergeCell ref="A26:H26"/>
    <mergeCell ref="A27:H27"/>
    <mergeCell ref="A29:H29"/>
    <mergeCell ref="C14:E14"/>
    <mergeCell ref="C15:E15"/>
    <mergeCell ref="C16:E16"/>
    <mergeCell ref="C17:E17"/>
    <mergeCell ref="A19:H19"/>
    <mergeCell ref="A8:H8"/>
    <mergeCell ref="C10:E10"/>
    <mergeCell ref="C11:E11"/>
    <mergeCell ref="C12:E12"/>
    <mergeCell ref="C13:E13"/>
    <mergeCell ref="A1:H1"/>
    <mergeCell ref="A2:H2"/>
    <mergeCell ref="A3:H3"/>
    <mergeCell ref="A5:H5"/>
    <mergeCell ref="A6:H6"/>
  </mergeCells>
  <printOptions horizontalCentered="1"/>
  <pageMargins left="0.51181102362204722" right="0.51181102362204722" top="0.94488188976377963" bottom="1.1811023622047245" header="0.31496062992125984" footer="0.39370078740157483"/>
  <pageSetup paperSize="9" scale="74" orientation="portrait" r:id="rId1"/>
  <headerFooter>
    <oddHeader>&amp;C&amp;G&amp;R&amp;8&amp;P</oddHeader>
    <oddFooter>&amp;L&amp;G
        &amp;"Arial,Negrito"&amp;8&amp;K00-030SACCON/CPC/SECAD&amp;R&amp;A
Página &amp;P/&amp;N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E16"/>
  <sheetViews>
    <sheetView showGridLines="0" view="pageBreakPreview" zoomScale="90" zoomScaleSheetLayoutView="90" workbookViewId="0">
      <selection activeCell="I31" sqref="I31:M31"/>
    </sheetView>
  </sheetViews>
  <sheetFormatPr defaultRowHeight="15" x14ac:dyDescent="0.25"/>
  <cols>
    <col min="1" max="1" width="36.42578125" style="3" customWidth="1"/>
    <col min="2" max="5" width="15.7109375" style="3" customWidth="1"/>
    <col min="6" max="16384" width="9.140625" style="3"/>
  </cols>
  <sheetData>
    <row r="1" spans="1:5" ht="18.75" x14ac:dyDescent="0.3">
      <c r="A1" s="573" t="str">
        <f>'DADOS CADASTRAIS e RESUMO'!A1</f>
        <v>TRIBUNAL REGIONAL ELEITORAL DO PARANÁ</v>
      </c>
      <c r="B1" s="573"/>
      <c r="C1" s="573"/>
      <c r="D1" s="573"/>
      <c r="E1" s="573"/>
    </row>
    <row r="2" spans="1:5" ht="15.75" x14ac:dyDescent="0.25">
      <c r="A2" s="616" t="str">
        <f>'DADOS CADASTRAIS e RESUMO'!A2</f>
        <v>PLANILHA DE FORMAÇÃO DE CUSTOS E PREÇOS - Proposta Detalhada - LOTE 3</v>
      </c>
      <c r="B2" s="616"/>
      <c r="C2" s="616"/>
      <c r="D2" s="616"/>
      <c r="E2" s="616"/>
    </row>
    <row r="3" spans="1:5" ht="15.75" x14ac:dyDescent="0.25">
      <c r="A3" s="575" t="str">
        <f>'DADOS CADASTRAIS e RESUMO'!A3</f>
        <v>REGISTRO DE PREÇOS - Serviços de TIC: Nível 3</v>
      </c>
      <c r="B3" s="575"/>
      <c r="C3" s="575"/>
      <c r="D3" s="575"/>
      <c r="E3" s="575"/>
    </row>
    <row r="4" spans="1:5" x14ac:dyDescent="0.25">
      <c r="A4" s="50"/>
      <c r="B4" s="50"/>
      <c r="C4" s="50"/>
    </row>
    <row r="5" spans="1:5" x14ac:dyDescent="0.25">
      <c r="A5" s="617" t="str">
        <f>'DADOS CADASTRAIS e RESUMO'!A9</f>
        <v>NOME DA EMPRESA</v>
      </c>
      <c r="B5" s="618"/>
      <c r="C5" s="618"/>
      <c r="D5" s="618"/>
      <c r="E5" s="619"/>
    </row>
    <row r="6" spans="1:5" x14ac:dyDescent="0.25">
      <c r="A6" s="620" t="str">
        <f>'DADOS CADASTRAIS e RESUMO'!A10</f>
        <v>CNPJ</v>
      </c>
      <c r="B6" s="621"/>
      <c r="C6" s="621"/>
      <c r="D6" s="621"/>
      <c r="E6" s="622"/>
    </row>
    <row r="7" spans="1:5" x14ac:dyDescent="0.25">
      <c r="A7" s="52"/>
      <c r="B7" s="51"/>
      <c r="C7" s="51"/>
    </row>
    <row r="8" spans="1:5" ht="15.75" customHeight="1" x14ac:dyDescent="0.25">
      <c r="A8" s="623" t="s">
        <v>150</v>
      </c>
      <c r="B8" s="623"/>
      <c r="C8" s="623"/>
      <c r="D8" s="623"/>
      <c r="E8" s="623"/>
    </row>
    <row r="9" spans="1:5" ht="15.75" customHeight="1" x14ac:dyDescent="0.25">
      <c r="A9" s="64"/>
      <c r="B9" s="64"/>
      <c r="C9" s="64"/>
      <c r="D9" s="65"/>
      <c r="E9" s="65"/>
    </row>
    <row r="10" spans="1:5" ht="15" customHeight="1" x14ac:dyDescent="0.25">
      <c r="A10" s="64"/>
      <c r="B10" s="64"/>
      <c r="C10" s="64"/>
    </row>
    <row r="11" spans="1:5" ht="15" customHeight="1" thickBot="1" x14ac:dyDescent="0.3">
      <c r="A11" s="53" t="s">
        <v>157</v>
      </c>
      <c r="B11" s="53"/>
      <c r="C11" s="53"/>
      <c r="D11" s="68"/>
      <c r="E11" s="68"/>
    </row>
    <row r="12" spans="1:5" ht="45" customHeight="1" thickTop="1" thickBot="1" x14ac:dyDescent="0.3">
      <c r="A12" s="51"/>
      <c r="B12" s="66"/>
      <c r="C12" s="66"/>
      <c r="D12" s="67"/>
      <c r="E12" s="69" t="s">
        <v>156</v>
      </c>
    </row>
    <row r="13" spans="1:5" ht="25.5" customHeight="1" thickBot="1" x14ac:dyDescent="0.3">
      <c r="A13" s="625" t="s">
        <v>159</v>
      </c>
      <c r="B13" s="626"/>
      <c r="C13" s="626"/>
      <c r="D13" s="626"/>
      <c r="E13" s="371"/>
    </row>
    <row r="14" spans="1:5" ht="15" customHeight="1" x14ac:dyDescent="0.25">
      <c r="A14" s="624" t="s">
        <v>70</v>
      </c>
      <c r="B14" s="624"/>
      <c r="C14" s="404"/>
    </row>
    <row r="15" spans="1:5" ht="15" customHeight="1" x14ac:dyDescent="0.25">
      <c r="A15" s="404"/>
      <c r="B15" s="404"/>
      <c r="C15" s="404"/>
    </row>
    <row r="16" spans="1:5" x14ac:dyDescent="0.25">
      <c r="C16" s="613" t="s">
        <v>158</v>
      </c>
      <c r="D16" s="614"/>
      <c r="E16" s="615"/>
    </row>
  </sheetData>
  <sheetProtection algorithmName="SHA-512" hashValue="Q8YF5xljJFa7NBdxTlOMPrbaxM2IJC76Eok9a6l96ipfWVm3olOQDImQJHgzWMr8KPRT6ZRfPEJwp574myB5/w==" saltValue="AQeq2keUOwJMHC2WZkOdbA==" spinCount="100000" sheet="1" objects="1" scenarios="1" selectLockedCells="1"/>
  <mergeCells count="9">
    <mergeCell ref="C16:E16"/>
    <mergeCell ref="A1:E1"/>
    <mergeCell ref="A2:E2"/>
    <mergeCell ref="A3:E3"/>
    <mergeCell ref="A5:E5"/>
    <mergeCell ref="A6:E6"/>
    <mergeCell ref="A8:E8"/>
    <mergeCell ref="A14:B14"/>
    <mergeCell ref="A13:D13"/>
  </mergeCells>
  <printOptions horizontalCentered="1"/>
  <pageMargins left="0.39370078740157483" right="0.39370078740157483" top="1.1811023622047245" bottom="0.78740157480314965" header="0.51181102362204722" footer="0.31496062992125984"/>
  <pageSetup paperSize="9" scale="80" orientation="portrait" r:id="rId1"/>
  <headerFooter>
    <oddHeader>&amp;C&amp;G&amp;R&amp;8&amp;P</oddHeader>
    <oddFooter>&amp;L&amp;G
        &amp;"Arial,Negrito"&amp;8&amp;K00-029SACCON/CPC/SECAD&amp;R&amp;A
Página &amp;P/&amp;N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MJ112"/>
  <sheetViews>
    <sheetView showGridLines="0" view="pageBreakPreview" zoomScale="90" zoomScaleSheetLayoutView="90" workbookViewId="0">
      <selection activeCell="D80" sqref="D80"/>
    </sheetView>
  </sheetViews>
  <sheetFormatPr defaultColWidth="11.42578125" defaultRowHeight="12.75" x14ac:dyDescent="0.2"/>
  <cols>
    <col min="1" max="1" width="8.7109375" style="226" customWidth="1"/>
    <col min="2" max="2" width="58.7109375" style="226" customWidth="1"/>
    <col min="3" max="9" width="14.7109375" style="226" customWidth="1"/>
    <col min="10" max="10" width="14.140625" style="225" hidden="1" customWidth="1"/>
    <col min="11" max="11" width="17.140625" style="225" hidden="1" customWidth="1"/>
    <col min="12" max="14" width="17.140625" style="225" customWidth="1"/>
    <col min="15" max="15" width="19.85546875" style="225" customWidth="1"/>
    <col min="16" max="16" width="17.140625" style="225" customWidth="1"/>
    <col min="17" max="17" width="34.28515625" style="225" customWidth="1"/>
    <col min="18" max="18" width="17.7109375" style="225" customWidth="1"/>
    <col min="19" max="19" width="13.42578125" style="225" customWidth="1"/>
    <col min="20" max="21" width="11.42578125" style="225" customWidth="1"/>
    <col min="22" max="22" width="16.5703125" style="225" customWidth="1"/>
    <col min="23" max="24" width="11.42578125" style="225"/>
    <col min="25" max="16384" width="11.42578125" style="226"/>
  </cols>
  <sheetData>
    <row r="1" spans="1:24" ht="21" customHeight="1" x14ac:dyDescent="0.2">
      <c r="A1" s="666" t="str">
        <f>'DADOS CADASTRAIS e RESUMO'!A1</f>
        <v>TRIBUNAL REGIONAL ELEITORAL DO PARANÁ</v>
      </c>
      <c r="B1" s="666"/>
      <c r="C1" s="666"/>
      <c r="D1" s="666"/>
      <c r="E1" s="666"/>
      <c r="F1" s="666"/>
      <c r="G1" s="666"/>
      <c r="H1" s="666"/>
      <c r="I1" s="666"/>
    </row>
    <row r="2" spans="1:24" ht="15" customHeight="1" x14ac:dyDescent="0.2">
      <c r="A2" s="667" t="str">
        <f>'DADOS CADASTRAIS e RESUMO'!A2</f>
        <v>PLANILHA DE FORMAÇÃO DE CUSTOS E PREÇOS - Proposta Detalhada - LOTE 3</v>
      </c>
      <c r="B2" s="667"/>
      <c r="C2" s="667"/>
      <c r="D2" s="667"/>
      <c r="E2" s="667"/>
      <c r="F2" s="667"/>
      <c r="G2" s="667"/>
      <c r="H2" s="667"/>
      <c r="I2" s="667"/>
    </row>
    <row r="3" spans="1:24" ht="15" customHeight="1" x14ac:dyDescent="0.2">
      <c r="A3" s="668" t="str">
        <f>'DADOS CADASTRAIS e RESUMO'!A3</f>
        <v>REGISTRO DE PREÇOS - Serviços de TIC: Nível 3</v>
      </c>
      <c r="B3" s="668"/>
      <c r="C3" s="668"/>
      <c r="D3" s="668"/>
      <c r="E3" s="668"/>
      <c r="F3" s="668"/>
      <c r="G3" s="668"/>
      <c r="H3" s="668"/>
      <c r="I3" s="668"/>
    </row>
    <row r="4" spans="1:24" ht="15" customHeight="1" thickBot="1" x14ac:dyDescent="0.25">
      <c r="A4" s="675"/>
      <c r="B4" s="675"/>
      <c r="C4" s="675"/>
      <c r="D4" s="675"/>
      <c r="E4" s="675"/>
      <c r="F4" s="675"/>
      <c r="G4" s="675"/>
      <c r="H4" s="675"/>
      <c r="I4" s="675"/>
    </row>
    <row r="5" spans="1:24" ht="15" customHeight="1" x14ac:dyDescent="0.2">
      <c r="A5" s="398"/>
      <c r="B5" s="398"/>
      <c r="C5" s="398"/>
      <c r="D5" s="398"/>
      <c r="E5" s="398"/>
      <c r="F5" s="398"/>
      <c r="G5" s="398"/>
      <c r="H5" s="105" t="str">
        <f>'DADOS CADASTRAIS e RESUMO'!H5</f>
        <v>PAD n.:</v>
      </c>
      <c r="I5" s="227" t="str">
        <f>'DADOS CADASTRAIS e RESUMO'!I5</f>
        <v>24238/2022</v>
      </c>
    </row>
    <row r="6" spans="1:24" ht="15" customHeight="1" x14ac:dyDescent="0.2">
      <c r="A6" s="398"/>
      <c r="B6" s="398"/>
      <c r="C6" s="398"/>
      <c r="D6" s="398"/>
      <c r="E6" s="398"/>
      <c r="F6" s="398"/>
      <c r="G6" s="398"/>
      <c r="H6" s="105" t="str">
        <f>'DADOS CADASTRAIS e RESUMO'!H6</f>
        <v>Licitação n.:</v>
      </c>
      <c r="I6" s="228">
        <f>'DADOS CADASTRAIS e RESUMO'!I6</f>
        <v>0</v>
      </c>
    </row>
    <row r="7" spans="1:24" ht="15" customHeight="1" x14ac:dyDescent="0.2">
      <c r="A7" s="398"/>
      <c r="B7" s="398"/>
      <c r="C7" s="398"/>
      <c r="D7" s="398"/>
      <c r="E7" s="398"/>
      <c r="F7" s="398"/>
      <c r="G7" s="398"/>
      <c r="H7" s="105" t="str">
        <f>'DADOS CADASTRAIS e RESUMO'!H7</f>
        <v>Data da Proposta:</v>
      </c>
      <c r="I7" s="229">
        <f>'DADOS CADASTRAIS e RESUMO'!I7</f>
        <v>0</v>
      </c>
    </row>
    <row r="8" spans="1:24" ht="15" customHeight="1" thickBot="1" x14ac:dyDescent="0.25">
      <c r="A8" s="106"/>
      <c r="B8" s="106"/>
      <c r="C8" s="106"/>
      <c r="D8" s="106"/>
      <c r="E8" s="106"/>
      <c r="F8" s="106"/>
      <c r="G8" s="106"/>
      <c r="H8" s="106"/>
      <c r="I8" s="106"/>
    </row>
    <row r="9" spans="1:24" s="81" customFormat="1" ht="15" customHeight="1" x14ac:dyDescent="0.2">
      <c r="A9" s="669" t="str">
        <f>'DADOS CADASTRAIS e RESUMO'!A9</f>
        <v>NOME DA EMPRESA</v>
      </c>
      <c r="B9" s="670"/>
      <c r="C9" s="670"/>
      <c r="D9" s="670"/>
      <c r="E9" s="670"/>
      <c r="F9" s="670"/>
      <c r="G9" s="670"/>
      <c r="H9" s="670"/>
      <c r="I9" s="671"/>
      <c r="J9" s="80"/>
      <c r="K9" s="80"/>
      <c r="L9" s="80"/>
      <c r="M9" s="80"/>
      <c r="N9" s="80"/>
      <c r="O9" s="80"/>
      <c r="P9" s="80"/>
      <c r="Q9" s="80"/>
      <c r="R9" s="80"/>
      <c r="S9" s="80"/>
      <c r="T9" s="80"/>
      <c r="U9" s="80"/>
      <c r="V9" s="80"/>
      <c r="W9" s="80"/>
      <c r="X9" s="80"/>
    </row>
    <row r="10" spans="1:24" s="81" customFormat="1" ht="15" customHeight="1" thickBot="1" x14ac:dyDescent="0.25">
      <c r="A10" s="672" t="str">
        <f>'DADOS CADASTRAIS e RESUMO'!A10</f>
        <v>CNPJ</v>
      </c>
      <c r="B10" s="673"/>
      <c r="C10" s="673"/>
      <c r="D10" s="673"/>
      <c r="E10" s="673"/>
      <c r="F10" s="673"/>
      <c r="G10" s="673"/>
      <c r="H10" s="673"/>
      <c r="I10" s="674"/>
      <c r="J10" s="80"/>
      <c r="K10" s="80"/>
      <c r="L10" s="80"/>
      <c r="M10" s="80"/>
      <c r="N10" s="80"/>
      <c r="O10" s="80"/>
      <c r="P10" s="80"/>
      <c r="Q10" s="80"/>
      <c r="R10" s="80"/>
      <c r="S10" s="80"/>
      <c r="T10" s="80"/>
      <c r="U10" s="80"/>
      <c r="V10" s="80"/>
      <c r="W10" s="80"/>
      <c r="X10" s="80"/>
    </row>
    <row r="11" spans="1:24" s="81" customFormat="1" ht="15" customHeight="1" thickBot="1" x14ac:dyDescent="0.25">
      <c r="A11" s="107"/>
      <c r="B11" s="107"/>
      <c r="C11" s="107"/>
      <c r="D11" s="107"/>
      <c r="E11" s="107"/>
      <c r="F11" s="107"/>
      <c r="G11" s="107"/>
      <c r="H11" s="107"/>
      <c r="I11" s="108"/>
      <c r="J11" s="80"/>
      <c r="K11" s="80"/>
      <c r="L11" s="80"/>
      <c r="M11" s="80"/>
      <c r="N11" s="80"/>
      <c r="O11" s="80"/>
      <c r="P11" s="80"/>
      <c r="Q11" s="80"/>
      <c r="R11" s="80"/>
      <c r="S11" s="80"/>
      <c r="T11" s="80"/>
      <c r="U11" s="80"/>
      <c r="V11" s="80"/>
      <c r="W11" s="80"/>
      <c r="X11" s="80"/>
    </row>
    <row r="12" spans="1:24" s="81" customFormat="1" ht="30" customHeight="1" thickBot="1" x14ac:dyDescent="0.25">
      <c r="A12" s="663" t="s">
        <v>229</v>
      </c>
      <c r="B12" s="664"/>
      <c r="C12" s="664"/>
      <c r="D12" s="664"/>
      <c r="E12" s="664"/>
      <c r="F12" s="664"/>
      <c r="G12" s="664"/>
      <c r="H12" s="664"/>
      <c r="I12" s="665"/>
      <c r="J12" s="80"/>
      <c r="K12" s="80"/>
      <c r="L12" s="80"/>
      <c r="M12" s="80"/>
      <c r="N12" s="80"/>
      <c r="O12" s="80"/>
      <c r="P12" s="80"/>
      <c r="Q12" s="80"/>
      <c r="R12" s="80"/>
      <c r="S12" s="80"/>
      <c r="T12" s="80"/>
      <c r="U12" s="80"/>
      <c r="V12" s="80"/>
      <c r="W12" s="80"/>
      <c r="X12" s="80"/>
    </row>
    <row r="13" spans="1:24" s="81" customFormat="1" ht="15" customHeight="1" x14ac:dyDescent="0.2">
      <c r="A13" s="85"/>
      <c r="B13" s="85"/>
      <c r="C13" s="85"/>
      <c r="D13" s="85"/>
      <c r="E13" s="85"/>
      <c r="F13" s="85"/>
      <c r="G13" s="85"/>
      <c r="H13" s="85"/>
      <c r="I13" s="85"/>
      <c r="J13" s="80"/>
      <c r="K13" s="80"/>
      <c r="L13" s="80"/>
      <c r="M13" s="80"/>
      <c r="N13" s="80"/>
      <c r="O13" s="80"/>
      <c r="P13" s="80"/>
      <c r="Q13" s="80"/>
      <c r="R13" s="80"/>
      <c r="S13" s="80"/>
      <c r="T13" s="80"/>
      <c r="U13" s="80"/>
      <c r="V13" s="80"/>
      <c r="W13" s="80"/>
      <c r="X13" s="80"/>
    </row>
    <row r="14" spans="1:24" s="81" customFormat="1" ht="15" customHeight="1" x14ac:dyDescent="0.2">
      <c r="A14" s="401" t="s">
        <v>8</v>
      </c>
      <c r="B14" s="131" t="s">
        <v>185</v>
      </c>
      <c r="C14" s="401" t="s">
        <v>75</v>
      </c>
      <c r="D14" s="676" t="s">
        <v>184</v>
      </c>
      <c r="E14" s="677"/>
      <c r="F14" s="305" t="s">
        <v>271</v>
      </c>
      <c r="H14" s="305" t="s">
        <v>230</v>
      </c>
      <c r="I14" s="127"/>
      <c r="J14" s="80"/>
      <c r="K14" s="80"/>
      <c r="L14" s="80"/>
      <c r="M14" s="80"/>
      <c r="N14" s="80"/>
      <c r="O14" s="80"/>
      <c r="P14" s="80"/>
      <c r="Q14" s="80"/>
      <c r="R14" s="80"/>
      <c r="S14" s="80"/>
      <c r="T14" s="80"/>
      <c r="U14" s="80"/>
      <c r="V14" s="80"/>
      <c r="W14" s="80"/>
      <c r="X14" s="80"/>
    </row>
    <row r="15" spans="1:24" s="81" customFormat="1" ht="15" customHeight="1" x14ac:dyDescent="0.2">
      <c r="A15" s="417">
        <f>'L3'!A18</f>
        <v>7</v>
      </c>
      <c r="B15" s="300" t="str">
        <f>'L3'!B18</f>
        <v>Administrador em Segurança da Informação Júnior</v>
      </c>
      <c r="C15" s="417">
        <f>'L3'!E18</f>
        <v>35</v>
      </c>
      <c r="D15" s="678">
        <f>C15*5</f>
        <v>175</v>
      </c>
      <c r="E15" s="679"/>
      <c r="F15" s="306">
        <f>'ENCARGOS e PROVISOES'!F23/100</f>
        <v>0</v>
      </c>
      <c r="G15" s="381"/>
      <c r="H15" s="306">
        <f>CITL!F17</f>
        <v>0</v>
      </c>
      <c r="I15" s="127"/>
      <c r="J15" s="80"/>
      <c r="K15" s="80"/>
      <c r="L15" s="80"/>
      <c r="M15" s="80"/>
      <c r="N15" s="80"/>
      <c r="O15" s="80"/>
      <c r="P15" s="80"/>
      <c r="Q15" s="80"/>
      <c r="R15" s="80"/>
      <c r="S15" s="80"/>
      <c r="T15" s="80"/>
      <c r="U15" s="80"/>
      <c r="V15" s="80"/>
      <c r="W15" s="80"/>
      <c r="X15" s="80"/>
    </row>
    <row r="16" spans="1:24" s="81" customFormat="1" ht="15" customHeight="1" x14ac:dyDescent="0.2">
      <c r="A16" s="400">
        <f>'L3'!A29</f>
        <v>8</v>
      </c>
      <c r="B16" s="299" t="str">
        <f>'L3'!B29</f>
        <v>Administrador em Segurança da Informação Pleno</v>
      </c>
      <c r="C16" s="400">
        <f>'L3'!E29</f>
        <v>35</v>
      </c>
      <c r="D16" s="680">
        <f t="shared" ref="D16" si="0">C16*5</f>
        <v>175</v>
      </c>
      <c r="E16" s="681"/>
      <c r="F16" s="128"/>
      <c r="G16" s="85"/>
      <c r="H16" s="402"/>
      <c r="I16" s="127"/>
      <c r="J16" s="80"/>
      <c r="K16" s="80"/>
      <c r="L16" s="80"/>
      <c r="M16" s="80"/>
      <c r="N16" s="80"/>
      <c r="O16" s="80"/>
      <c r="P16" s="80"/>
      <c r="Q16" s="80"/>
      <c r="R16" s="80"/>
      <c r="S16" s="80"/>
      <c r="T16" s="80"/>
      <c r="U16" s="80"/>
      <c r="V16" s="80"/>
      <c r="W16" s="80"/>
      <c r="X16" s="80"/>
    </row>
    <row r="17" spans="1:24" s="81" customFormat="1" ht="15" customHeight="1" x14ac:dyDescent="0.2">
      <c r="E17" s="418"/>
      <c r="F17" s="303"/>
      <c r="G17" s="85"/>
      <c r="H17" s="402"/>
      <c r="I17" s="127"/>
      <c r="J17" s="80"/>
      <c r="K17" s="80"/>
      <c r="L17" s="80"/>
      <c r="M17" s="80"/>
      <c r="N17" s="80"/>
      <c r="O17" s="80"/>
      <c r="P17" s="80"/>
      <c r="Q17" s="80"/>
      <c r="R17" s="80"/>
      <c r="S17" s="80"/>
      <c r="T17" s="80"/>
      <c r="U17" s="80"/>
      <c r="V17" s="80"/>
      <c r="W17" s="80"/>
      <c r="X17" s="80"/>
    </row>
    <row r="18" spans="1:24" s="81" customFormat="1" ht="15" customHeight="1" x14ac:dyDescent="0.2">
      <c r="A18" s="301"/>
      <c r="B18" s="302"/>
      <c r="C18" s="303"/>
      <c r="D18" s="303"/>
      <c r="E18" s="303"/>
      <c r="F18" s="304"/>
      <c r="G18" s="85"/>
      <c r="H18" s="402"/>
      <c r="I18" s="127"/>
      <c r="J18" s="80"/>
      <c r="K18" s="80"/>
      <c r="L18" s="80"/>
      <c r="M18" s="80"/>
      <c r="N18" s="80"/>
      <c r="O18" s="80"/>
      <c r="P18" s="80"/>
      <c r="Q18" s="80"/>
      <c r="R18" s="80"/>
      <c r="S18" s="80"/>
      <c r="T18" s="80"/>
      <c r="U18" s="80"/>
      <c r="V18" s="80"/>
      <c r="W18" s="80"/>
      <c r="X18" s="80"/>
    </row>
    <row r="19" spans="1:24" s="81" customFormat="1" ht="15" customHeight="1" x14ac:dyDescent="0.2">
      <c r="G19" s="85"/>
      <c r="H19" s="109"/>
      <c r="I19" s="110"/>
      <c r="J19" s="80"/>
      <c r="K19" s="80"/>
      <c r="L19" s="80"/>
      <c r="M19" s="80"/>
      <c r="N19" s="80"/>
      <c r="O19" s="80"/>
      <c r="P19" s="80"/>
      <c r="Q19" s="80"/>
      <c r="R19" s="80"/>
      <c r="S19" s="80"/>
      <c r="T19" s="80"/>
      <c r="U19" s="80"/>
      <c r="V19" s="80"/>
      <c r="W19" s="80"/>
      <c r="X19" s="80"/>
    </row>
    <row r="20" spans="1:24" s="81" customFormat="1" ht="15" customHeight="1" thickBot="1" x14ac:dyDescent="0.3">
      <c r="A20" s="643" t="s">
        <v>55</v>
      </c>
      <c r="B20" s="643"/>
      <c r="C20" s="643"/>
      <c r="D20" s="643"/>
      <c r="E20" s="643"/>
      <c r="F20" s="643"/>
      <c r="G20" s="643"/>
      <c r="H20" s="643"/>
      <c r="I20" s="643"/>
      <c r="J20" s="230"/>
      <c r="K20" s="230"/>
      <c r="L20" s="230"/>
      <c r="M20" s="230"/>
      <c r="N20" s="230"/>
      <c r="O20" s="230"/>
      <c r="P20" s="230"/>
      <c r="Q20" s="79"/>
      <c r="R20" s="80"/>
      <c r="S20" s="80"/>
      <c r="T20" s="80"/>
      <c r="U20" s="80"/>
      <c r="V20" s="80"/>
      <c r="W20" s="80"/>
      <c r="X20" s="80"/>
    </row>
    <row r="21" spans="1:24" s="81" customFormat="1" ht="64.5" customHeight="1" thickTop="1" x14ac:dyDescent="0.2">
      <c r="A21" s="631" t="str">
        <f>A14</f>
        <v>Item</v>
      </c>
      <c r="B21" s="631" t="str">
        <f>B14</f>
        <v>Posto de Trabalho</v>
      </c>
      <c r="C21" s="632" t="s">
        <v>5</v>
      </c>
      <c r="D21" s="644" t="s">
        <v>258</v>
      </c>
      <c r="E21" s="111" t="s">
        <v>15</v>
      </c>
      <c r="F21" s="111" t="s">
        <v>13</v>
      </c>
      <c r="G21" s="646" t="s">
        <v>10</v>
      </c>
      <c r="H21" s="399" t="s">
        <v>28</v>
      </c>
      <c r="I21" s="644" t="s">
        <v>57</v>
      </c>
      <c r="J21" s="230"/>
      <c r="K21" s="230"/>
      <c r="L21" s="230"/>
      <c r="M21" s="230"/>
      <c r="N21" s="230"/>
      <c r="O21" s="230"/>
      <c r="P21" s="230"/>
      <c r="Q21" s="79"/>
      <c r="R21" s="79"/>
      <c r="S21" s="80"/>
      <c r="T21" s="80"/>
      <c r="U21" s="80"/>
      <c r="V21" s="80"/>
      <c r="W21" s="80"/>
      <c r="X21" s="80"/>
    </row>
    <row r="22" spans="1:24" s="81" customFormat="1" ht="15" customHeight="1" x14ac:dyDescent="0.2">
      <c r="A22" s="631"/>
      <c r="B22" s="631"/>
      <c r="C22" s="633"/>
      <c r="D22" s="645"/>
      <c r="E22" s="112">
        <v>0.2</v>
      </c>
      <c r="F22" s="112">
        <f>$F$15</f>
        <v>0</v>
      </c>
      <c r="G22" s="647"/>
      <c r="H22" s="383">
        <f>$H$15</f>
        <v>0</v>
      </c>
      <c r="I22" s="645"/>
      <c r="J22" s="230"/>
      <c r="K22" s="230"/>
      <c r="L22" s="230"/>
      <c r="M22" s="230"/>
      <c r="N22" s="230"/>
      <c r="O22" s="230"/>
      <c r="P22" s="230"/>
      <c r="Q22" s="79"/>
      <c r="R22" s="79"/>
      <c r="S22" s="80"/>
      <c r="T22" s="80"/>
      <c r="U22" s="80"/>
      <c r="V22" s="80"/>
      <c r="W22" s="80"/>
      <c r="X22" s="80"/>
    </row>
    <row r="23" spans="1:24" s="81" customFormat="1" ht="15" customHeight="1" x14ac:dyDescent="0.2">
      <c r="A23" s="129">
        <f>$A$15</f>
        <v>7</v>
      </c>
      <c r="B23" s="130" t="str">
        <f>$B$15</f>
        <v>Administrador em Segurança da Informação Júnior</v>
      </c>
      <c r="C23" s="113">
        <f>'L3'!$F$18</f>
        <v>0</v>
      </c>
      <c r="D23" s="113">
        <f>(C23/D15)*1.5</f>
        <v>0</v>
      </c>
      <c r="E23" s="113">
        <f t="shared" ref="E23:E24" si="1">D23*$E$22</f>
        <v>0</v>
      </c>
      <c r="F23" s="113">
        <f t="shared" ref="F23:F24" si="2">(D23+E23)*$F$22</f>
        <v>0</v>
      </c>
      <c r="G23" s="113">
        <f t="shared" ref="G23:G24" si="3">D23+E23+F23</f>
        <v>0</v>
      </c>
      <c r="H23" s="113">
        <f t="shared" ref="H23:H24" si="4">G23*$H$15</f>
        <v>0</v>
      </c>
      <c r="I23" s="132">
        <f t="shared" ref="I23:I24" si="5">ROUND((G23+H23),2)</f>
        <v>0</v>
      </c>
      <c r="J23" s="307">
        <f t="shared" ref="J23:J24" si="6">I23*40</f>
        <v>0</v>
      </c>
      <c r="K23" s="230">
        <f>J23*2</f>
        <v>0</v>
      </c>
      <c r="L23" s="230"/>
      <c r="M23" s="230"/>
      <c r="N23" s="230"/>
      <c r="O23" s="230"/>
      <c r="P23" s="230"/>
      <c r="Q23" s="79"/>
      <c r="R23" s="79"/>
      <c r="S23" s="80"/>
      <c r="T23" s="80"/>
      <c r="U23" s="80"/>
      <c r="V23" s="80"/>
      <c r="W23" s="80"/>
      <c r="X23" s="80"/>
    </row>
    <row r="24" spans="1:24" s="81" customFormat="1" ht="15" customHeight="1" x14ac:dyDescent="0.2">
      <c r="A24" s="129">
        <f>$A$16</f>
        <v>8</v>
      </c>
      <c r="B24" s="130" t="str">
        <f>$B$16</f>
        <v>Administrador em Segurança da Informação Pleno</v>
      </c>
      <c r="C24" s="113">
        <f>'L3'!$F$29</f>
        <v>0</v>
      </c>
      <c r="D24" s="113">
        <f>(C24/D16)*1.5</f>
        <v>0</v>
      </c>
      <c r="E24" s="113">
        <f t="shared" si="1"/>
        <v>0</v>
      </c>
      <c r="F24" s="113">
        <f t="shared" si="2"/>
        <v>0</v>
      </c>
      <c r="G24" s="113">
        <f t="shared" si="3"/>
        <v>0</v>
      </c>
      <c r="H24" s="113">
        <f t="shared" si="4"/>
        <v>0</v>
      </c>
      <c r="I24" s="132">
        <f t="shared" si="5"/>
        <v>0</v>
      </c>
      <c r="J24" s="307">
        <f t="shared" si="6"/>
        <v>0</v>
      </c>
      <c r="K24" s="230">
        <f>J24*2</f>
        <v>0</v>
      </c>
      <c r="L24" s="230"/>
      <c r="M24" s="230"/>
      <c r="N24" s="230"/>
      <c r="O24" s="230"/>
      <c r="P24" s="230"/>
      <c r="Q24" s="79"/>
      <c r="R24" s="79"/>
      <c r="S24" s="80"/>
      <c r="T24" s="80"/>
      <c r="U24" s="80"/>
      <c r="V24" s="80"/>
      <c r="W24" s="80"/>
      <c r="X24" s="80"/>
    </row>
    <row r="25" spans="1:24" s="81" customFormat="1" ht="15" customHeight="1" x14ac:dyDescent="0.2">
      <c r="G25" s="85"/>
      <c r="H25" s="109"/>
      <c r="I25" s="110"/>
      <c r="J25" s="80"/>
      <c r="K25" s="80"/>
      <c r="L25" s="80"/>
      <c r="M25" s="80"/>
      <c r="N25" s="80"/>
      <c r="O25" s="80"/>
      <c r="P25" s="80"/>
      <c r="Q25" s="80"/>
      <c r="R25" s="80"/>
      <c r="S25" s="80"/>
      <c r="T25" s="80"/>
      <c r="U25" s="80"/>
      <c r="V25" s="80"/>
      <c r="W25" s="80"/>
      <c r="X25" s="80"/>
    </row>
    <row r="26" spans="1:24" s="81" customFormat="1" ht="15" customHeight="1" thickBot="1" x14ac:dyDescent="0.3">
      <c r="A26" s="643" t="s">
        <v>232</v>
      </c>
      <c r="B26" s="643"/>
      <c r="C26" s="643"/>
      <c r="D26" s="643"/>
      <c r="E26" s="643"/>
      <c r="F26" s="643"/>
      <c r="G26" s="643"/>
      <c r="H26" s="643"/>
      <c r="I26" s="643"/>
      <c r="J26" s="230"/>
      <c r="K26" s="230"/>
      <c r="L26" s="230"/>
      <c r="M26" s="230"/>
      <c r="N26" s="230"/>
      <c r="O26" s="230"/>
      <c r="P26" s="230"/>
      <c r="Q26" s="79"/>
      <c r="R26" s="80"/>
      <c r="S26" s="80"/>
      <c r="T26" s="80"/>
      <c r="U26" s="80"/>
      <c r="V26" s="80"/>
      <c r="W26" s="80"/>
      <c r="X26" s="80"/>
    </row>
    <row r="27" spans="1:24" s="81" customFormat="1" ht="64.5" customHeight="1" thickTop="1" x14ac:dyDescent="0.2">
      <c r="A27" s="631" t="str">
        <f>A14</f>
        <v>Item</v>
      </c>
      <c r="B27" s="631" t="str">
        <f>B14</f>
        <v>Posto de Trabalho</v>
      </c>
      <c r="C27" s="632" t="s">
        <v>5</v>
      </c>
      <c r="D27" s="644" t="s">
        <v>257</v>
      </c>
      <c r="E27" s="111" t="s">
        <v>15</v>
      </c>
      <c r="F27" s="111" t="s">
        <v>13</v>
      </c>
      <c r="G27" s="646" t="s">
        <v>10</v>
      </c>
      <c r="H27" s="399" t="s">
        <v>28</v>
      </c>
      <c r="I27" s="644" t="s">
        <v>255</v>
      </c>
      <c r="J27" s="230"/>
      <c r="K27" s="230"/>
      <c r="L27" s="230"/>
      <c r="M27" s="230"/>
      <c r="N27" s="230"/>
      <c r="O27" s="230"/>
      <c r="P27" s="230"/>
      <c r="Q27" s="79"/>
      <c r="R27" s="79"/>
      <c r="S27" s="80"/>
      <c r="T27" s="80"/>
      <c r="U27" s="80"/>
      <c r="V27" s="80"/>
      <c r="W27" s="80"/>
      <c r="X27" s="80"/>
    </row>
    <row r="28" spans="1:24" s="81" customFormat="1" ht="15" customHeight="1" x14ac:dyDescent="0.2">
      <c r="A28" s="631"/>
      <c r="B28" s="631"/>
      <c r="C28" s="633"/>
      <c r="D28" s="645"/>
      <c r="E28" s="112">
        <v>0.2</v>
      </c>
      <c r="F28" s="112">
        <f>$F$15</f>
        <v>0</v>
      </c>
      <c r="G28" s="647"/>
      <c r="H28" s="383">
        <f>$H$15</f>
        <v>0</v>
      </c>
      <c r="I28" s="645"/>
      <c r="J28" s="230"/>
      <c r="K28" s="230"/>
      <c r="L28" s="230"/>
      <c r="M28" s="230"/>
      <c r="N28" s="230"/>
      <c r="O28" s="230"/>
      <c r="P28" s="230"/>
      <c r="Q28" s="79"/>
      <c r="R28" s="79"/>
      <c r="S28" s="80"/>
      <c r="T28" s="80"/>
      <c r="U28" s="80"/>
      <c r="V28" s="80"/>
      <c r="W28" s="80"/>
      <c r="X28" s="80"/>
    </row>
    <row r="29" spans="1:24" s="81" customFormat="1" ht="15" customHeight="1" x14ac:dyDescent="0.2">
      <c r="A29" s="313">
        <f>$A$15</f>
        <v>7</v>
      </c>
      <c r="B29" s="314" t="str">
        <f>$B$15</f>
        <v>Administrador em Segurança da Informação Júnior</v>
      </c>
      <c r="C29" s="315">
        <f>'L3'!$F$18</f>
        <v>0</v>
      </c>
      <c r="D29" s="315">
        <f>(C29/D15)*1.75</f>
        <v>0</v>
      </c>
      <c r="E29" s="315">
        <f t="shared" ref="E29:E30" si="7">D29*$E$22</f>
        <v>0</v>
      </c>
      <c r="F29" s="315">
        <f t="shared" ref="F29:F30" si="8">(D29+E29)*$F$22</f>
        <v>0</v>
      </c>
      <c r="G29" s="315">
        <f t="shared" ref="G29:G30" si="9">D29+E29+F29</f>
        <v>0</v>
      </c>
      <c r="H29" s="315">
        <f t="shared" ref="H29:H30" si="10">G29*$H$15</f>
        <v>0</v>
      </c>
      <c r="I29" s="316">
        <f t="shared" ref="I29:I30" si="11">ROUND((G29+H29),2)</f>
        <v>0</v>
      </c>
      <c r="J29" s="307">
        <f t="shared" ref="J29:J30" si="12">I29*40</f>
        <v>0</v>
      </c>
      <c r="K29" s="230">
        <f>J29*2</f>
        <v>0</v>
      </c>
      <c r="L29" s="230"/>
      <c r="M29" s="230"/>
      <c r="N29" s="230"/>
      <c r="O29" s="230"/>
      <c r="P29" s="230"/>
      <c r="Q29" s="79"/>
      <c r="R29" s="79"/>
      <c r="S29" s="80"/>
      <c r="T29" s="80"/>
      <c r="U29" s="80"/>
      <c r="V29" s="80"/>
      <c r="W29" s="80"/>
      <c r="X29" s="80"/>
    </row>
    <row r="30" spans="1:24" s="81" customFormat="1" ht="15" customHeight="1" x14ac:dyDescent="0.2">
      <c r="A30" s="313">
        <f>$A$16</f>
        <v>8</v>
      </c>
      <c r="B30" s="314" t="str">
        <f>$B$16</f>
        <v>Administrador em Segurança da Informação Pleno</v>
      </c>
      <c r="C30" s="315">
        <f>'L3'!$F$29</f>
        <v>0</v>
      </c>
      <c r="D30" s="315">
        <f>(C30/D16)*1.75</f>
        <v>0</v>
      </c>
      <c r="E30" s="315">
        <f t="shared" si="7"/>
        <v>0</v>
      </c>
      <c r="F30" s="315">
        <f t="shared" si="8"/>
        <v>0</v>
      </c>
      <c r="G30" s="315">
        <f t="shared" si="9"/>
        <v>0</v>
      </c>
      <c r="H30" s="315">
        <f t="shared" si="10"/>
        <v>0</v>
      </c>
      <c r="I30" s="316">
        <f t="shared" si="11"/>
        <v>0</v>
      </c>
      <c r="J30" s="307">
        <f t="shared" si="12"/>
        <v>0</v>
      </c>
      <c r="K30" s="230">
        <f>J30*2</f>
        <v>0</v>
      </c>
      <c r="L30" s="230"/>
      <c r="M30" s="230"/>
      <c r="N30" s="230"/>
      <c r="O30" s="230"/>
      <c r="P30" s="230"/>
      <c r="Q30" s="79"/>
      <c r="R30" s="79"/>
      <c r="S30" s="80"/>
      <c r="T30" s="80"/>
      <c r="U30" s="80"/>
      <c r="V30" s="80"/>
      <c r="W30" s="80"/>
      <c r="X30" s="80"/>
    </row>
    <row r="31" spans="1:24" s="81" customFormat="1" ht="15" customHeight="1" x14ac:dyDescent="0.2">
      <c r="A31" s="648" t="s">
        <v>263</v>
      </c>
      <c r="B31" s="648"/>
      <c r="C31" s="648"/>
      <c r="D31" s="648"/>
      <c r="E31" s="648"/>
      <c r="F31" s="648"/>
      <c r="G31" s="648"/>
      <c r="H31" s="648"/>
      <c r="I31" s="648"/>
      <c r="J31" s="307"/>
      <c r="K31" s="230"/>
      <c r="L31" s="230"/>
      <c r="M31" s="230"/>
      <c r="N31" s="230"/>
      <c r="O31" s="230"/>
      <c r="P31" s="230"/>
      <c r="Q31" s="79"/>
      <c r="R31" s="79"/>
      <c r="S31" s="80"/>
      <c r="T31" s="80"/>
      <c r="U31" s="80"/>
      <c r="V31" s="80"/>
      <c r="W31" s="80"/>
      <c r="X31" s="80"/>
    </row>
    <row r="32" spans="1:24" s="81" customFormat="1" ht="15" customHeight="1" x14ac:dyDescent="0.2">
      <c r="A32" s="319"/>
      <c r="B32" s="320"/>
      <c r="C32" s="321"/>
      <c r="D32" s="321"/>
      <c r="E32" s="321"/>
      <c r="F32" s="321"/>
      <c r="G32" s="321"/>
      <c r="H32" s="321"/>
      <c r="I32" s="322"/>
      <c r="J32" s="307"/>
      <c r="K32" s="230"/>
      <c r="L32" s="230"/>
      <c r="M32" s="230"/>
      <c r="N32" s="230"/>
      <c r="O32" s="230"/>
      <c r="P32" s="230"/>
      <c r="Q32" s="79"/>
      <c r="R32" s="79"/>
      <c r="S32" s="80"/>
      <c r="T32" s="80"/>
      <c r="U32" s="80"/>
      <c r="V32" s="80"/>
      <c r="W32" s="80"/>
      <c r="X32" s="80"/>
    </row>
    <row r="33" spans="1:24" s="81" customFormat="1" ht="15" customHeight="1" thickBot="1" x14ac:dyDescent="0.3">
      <c r="A33" s="643" t="s">
        <v>56</v>
      </c>
      <c r="B33" s="643"/>
      <c r="C33" s="643"/>
      <c r="D33" s="643"/>
      <c r="E33" s="643"/>
      <c r="F33" s="643"/>
      <c r="G33" s="643"/>
      <c r="H33" s="643"/>
      <c r="I33" s="643"/>
      <c r="J33" s="230"/>
      <c r="K33" s="230"/>
      <c r="L33" s="230"/>
      <c r="M33" s="230"/>
      <c r="N33" s="230"/>
      <c r="O33" s="230"/>
      <c r="P33" s="230"/>
      <c r="Q33" s="79"/>
      <c r="R33" s="79"/>
      <c r="S33" s="80"/>
      <c r="T33" s="80"/>
      <c r="U33" s="80"/>
      <c r="V33" s="80"/>
      <c r="W33" s="80"/>
      <c r="X33" s="80"/>
    </row>
    <row r="34" spans="1:24" s="81" customFormat="1" ht="64.5" customHeight="1" thickTop="1" x14ac:dyDescent="0.2">
      <c r="A34" s="631" t="str">
        <f>A14</f>
        <v>Item</v>
      </c>
      <c r="B34" s="631" t="str">
        <f>B14</f>
        <v>Posto de Trabalho</v>
      </c>
      <c r="C34" s="632" t="s">
        <v>5</v>
      </c>
      <c r="D34" s="644" t="s">
        <v>256</v>
      </c>
      <c r="E34" s="111" t="s">
        <v>15</v>
      </c>
      <c r="F34" s="111" t="s">
        <v>13</v>
      </c>
      <c r="G34" s="646" t="s">
        <v>10</v>
      </c>
      <c r="H34" s="399" t="s">
        <v>28</v>
      </c>
      <c r="I34" s="644" t="s">
        <v>58</v>
      </c>
      <c r="J34" s="230"/>
      <c r="K34" s="230"/>
      <c r="L34" s="230"/>
      <c r="M34" s="230"/>
      <c r="N34" s="230"/>
      <c r="O34" s="230"/>
      <c r="P34" s="230"/>
      <c r="Q34" s="79"/>
      <c r="R34" s="79"/>
      <c r="S34" s="80"/>
      <c r="T34" s="80"/>
      <c r="U34" s="80"/>
      <c r="V34" s="80"/>
      <c r="W34" s="80"/>
      <c r="X34" s="80"/>
    </row>
    <row r="35" spans="1:24" s="81" customFormat="1" ht="15" customHeight="1" x14ac:dyDescent="0.2">
      <c r="A35" s="631"/>
      <c r="B35" s="631"/>
      <c r="C35" s="633"/>
      <c r="D35" s="645"/>
      <c r="E35" s="112">
        <v>0.2</v>
      </c>
      <c r="F35" s="112">
        <f>$F$15</f>
        <v>0</v>
      </c>
      <c r="G35" s="647"/>
      <c r="H35" s="383">
        <f>$H$15</f>
        <v>0</v>
      </c>
      <c r="I35" s="645"/>
      <c r="J35" s="230"/>
      <c r="K35" s="230"/>
      <c r="L35" s="230"/>
      <c r="M35" s="230"/>
      <c r="N35" s="230"/>
      <c r="O35" s="230"/>
      <c r="P35" s="230"/>
      <c r="Q35" s="79"/>
      <c r="R35" s="79"/>
      <c r="S35" s="80"/>
      <c r="T35" s="80"/>
      <c r="U35" s="80"/>
      <c r="V35" s="80"/>
      <c r="W35" s="80"/>
      <c r="X35" s="80"/>
    </row>
    <row r="36" spans="1:24" s="81" customFormat="1" ht="15" customHeight="1" x14ac:dyDescent="0.2">
      <c r="A36" s="129">
        <f>$A$15</f>
        <v>7</v>
      </c>
      <c r="B36" s="130" t="str">
        <f>$B$15</f>
        <v>Administrador em Segurança da Informação Júnior</v>
      </c>
      <c r="C36" s="113">
        <f>'L3'!$F$18</f>
        <v>0</v>
      </c>
      <c r="D36" s="114">
        <f>(C36/(D15))*2</f>
        <v>0</v>
      </c>
      <c r="E36" s="114">
        <f t="shared" ref="E36:E37" si="13">D36*$E$35</f>
        <v>0</v>
      </c>
      <c r="F36" s="113">
        <f t="shared" ref="F36:F37" si="14">(D36+E36)*$F$35</f>
        <v>0</v>
      </c>
      <c r="G36" s="113">
        <f t="shared" ref="G36:G37" si="15">D36+E36+F36</f>
        <v>0</v>
      </c>
      <c r="H36" s="113">
        <f t="shared" ref="H36:H37" si="16">G36*$H$15</f>
        <v>0</v>
      </c>
      <c r="I36" s="132">
        <f t="shared" ref="I36:I37" si="17">ROUND((G36+H36),2)</f>
        <v>0</v>
      </c>
      <c r="J36" s="307">
        <f t="shared" ref="J36:J37" si="18">I36*40</f>
        <v>0</v>
      </c>
      <c r="K36" s="230">
        <f>J36*2</f>
        <v>0</v>
      </c>
      <c r="L36" s="230"/>
      <c r="M36" s="230"/>
      <c r="N36" s="230"/>
      <c r="O36" s="230"/>
      <c r="P36" s="230"/>
      <c r="Q36" s="79"/>
      <c r="R36" s="79"/>
      <c r="S36" s="80"/>
      <c r="T36" s="80"/>
      <c r="U36" s="80"/>
      <c r="V36" s="80"/>
      <c r="W36" s="80"/>
      <c r="X36" s="80"/>
    </row>
    <row r="37" spans="1:24" s="81" customFormat="1" ht="15" customHeight="1" x14ac:dyDescent="0.2">
      <c r="A37" s="129">
        <f>$A$16</f>
        <v>8</v>
      </c>
      <c r="B37" s="130" t="str">
        <f>$B$16</f>
        <v>Administrador em Segurança da Informação Pleno</v>
      </c>
      <c r="C37" s="113">
        <f>'L3'!$F$29</f>
        <v>0</v>
      </c>
      <c r="D37" s="114">
        <f>(C37/(D16))*2</f>
        <v>0</v>
      </c>
      <c r="E37" s="114">
        <f t="shared" si="13"/>
        <v>0</v>
      </c>
      <c r="F37" s="113">
        <f t="shared" si="14"/>
        <v>0</v>
      </c>
      <c r="G37" s="113">
        <f t="shared" si="15"/>
        <v>0</v>
      </c>
      <c r="H37" s="113">
        <f t="shared" si="16"/>
        <v>0</v>
      </c>
      <c r="I37" s="132">
        <f t="shared" si="17"/>
        <v>0</v>
      </c>
      <c r="J37" s="307">
        <f t="shared" si="18"/>
        <v>0</v>
      </c>
      <c r="K37" s="230">
        <f>J37*2</f>
        <v>0</v>
      </c>
      <c r="L37" s="230"/>
      <c r="M37" s="230"/>
      <c r="N37" s="230"/>
      <c r="O37" s="230"/>
      <c r="P37" s="230"/>
      <c r="Q37" s="79"/>
      <c r="R37" s="79"/>
      <c r="S37" s="80"/>
      <c r="T37" s="80"/>
      <c r="U37" s="80"/>
      <c r="V37" s="80"/>
      <c r="W37" s="80"/>
      <c r="X37" s="80"/>
    </row>
    <row r="38" spans="1:24" s="81" customFormat="1" ht="15" customHeight="1" x14ac:dyDescent="0.2">
      <c r="A38" s="116"/>
      <c r="B38" s="117"/>
      <c r="C38" s="118"/>
      <c r="D38" s="118"/>
      <c r="E38" s="118"/>
      <c r="F38" s="119"/>
      <c r="G38" s="119"/>
      <c r="H38" s="119"/>
      <c r="I38" s="120"/>
      <c r="J38" s="230"/>
      <c r="K38" s="230"/>
      <c r="L38" s="230"/>
      <c r="M38" s="230"/>
      <c r="N38" s="230"/>
      <c r="O38" s="230"/>
      <c r="P38" s="230"/>
      <c r="Q38" s="79"/>
      <c r="R38" s="79"/>
      <c r="S38" s="80"/>
      <c r="T38" s="80"/>
      <c r="U38" s="80"/>
      <c r="V38" s="80"/>
      <c r="W38" s="80"/>
      <c r="X38" s="80"/>
    </row>
    <row r="39" spans="1:24" s="81" customFormat="1" ht="15" customHeight="1" thickBot="1" x14ac:dyDescent="0.3">
      <c r="A39" s="629" t="s">
        <v>54</v>
      </c>
      <c r="B39" s="629"/>
      <c r="C39" s="629"/>
      <c r="D39" s="629"/>
      <c r="E39" s="629"/>
      <c r="F39" s="629"/>
      <c r="G39" s="629"/>
      <c r="H39" s="629"/>
      <c r="I39" s="629"/>
      <c r="J39" s="230"/>
      <c r="K39" s="230"/>
      <c r="L39" s="230"/>
      <c r="M39" s="230"/>
      <c r="N39" s="230"/>
      <c r="O39" s="230"/>
      <c r="P39" s="230"/>
      <c r="Q39" s="79"/>
      <c r="R39" s="79"/>
      <c r="S39" s="80"/>
      <c r="T39" s="80"/>
      <c r="U39" s="80"/>
      <c r="V39" s="80"/>
      <c r="W39" s="80"/>
      <c r="X39" s="80"/>
    </row>
    <row r="40" spans="1:24" s="81" customFormat="1" ht="64.5" customHeight="1" thickTop="1" x14ac:dyDescent="0.2">
      <c r="A40" s="630" t="str">
        <f>A14</f>
        <v>Item</v>
      </c>
      <c r="B40" s="630" t="str">
        <f>B14</f>
        <v>Posto de Trabalho</v>
      </c>
      <c r="C40" s="632" t="s">
        <v>5</v>
      </c>
      <c r="D40" s="634" t="s">
        <v>267</v>
      </c>
      <c r="E40" s="396" t="s">
        <v>15</v>
      </c>
      <c r="F40" s="396" t="s">
        <v>13</v>
      </c>
      <c r="G40" s="636" t="s">
        <v>10</v>
      </c>
      <c r="H40" s="395" t="s">
        <v>28</v>
      </c>
      <c r="I40" s="638" t="s">
        <v>59</v>
      </c>
      <c r="J40" s="230"/>
      <c r="K40" s="230"/>
      <c r="L40" s="230"/>
      <c r="M40" s="230"/>
      <c r="N40" s="230"/>
      <c r="O40" s="230"/>
      <c r="P40" s="230"/>
      <c r="Q40" s="79"/>
      <c r="R40" s="79"/>
      <c r="S40" s="80"/>
      <c r="T40" s="80"/>
      <c r="U40" s="80"/>
      <c r="V40" s="80"/>
      <c r="W40" s="80"/>
      <c r="X40" s="80"/>
    </row>
    <row r="41" spans="1:24" s="81" customFormat="1" x14ac:dyDescent="0.2">
      <c r="A41" s="631"/>
      <c r="B41" s="631"/>
      <c r="C41" s="633"/>
      <c r="D41" s="635"/>
      <c r="E41" s="112">
        <v>0.2</v>
      </c>
      <c r="F41" s="112">
        <f>$F$15</f>
        <v>0</v>
      </c>
      <c r="G41" s="637"/>
      <c r="H41" s="383">
        <f>$H$15</f>
        <v>0</v>
      </c>
      <c r="I41" s="635"/>
      <c r="J41" s="230"/>
      <c r="K41" s="230"/>
      <c r="L41" s="230"/>
      <c r="M41" s="230"/>
      <c r="N41" s="230"/>
      <c r="O41" s="230"/>
      <c r="P41" s="230"/>
      <c r="Q41" s="79"/>
      <c r="R41" s="79"/>
      <c r="S41" s="80"/>
      <c r="T41" s="80"/>
      <c r="U41" s="80"/>
      <c r="V41" s="80"/>
      <c r="W41" s="80"/>
      <c r="X41" s="80"/>
    </row>
    <row r="42" spans="1:24" s="81" customFormat="1" ht="15" customHeight="1" x14ac:dyDescent="0.2">
      <c r="A42" s="129">
        <f>$A$15</f>
        <v>7</v>
      </c>
      <c r="B42" s="130" t="str">
        <f>$B$15</f>
        <v>Administrador em Segurança da Informação Júnior</v>
      </c>
      <c r="C42" s="113">
        <f>'L3'!$F$18</f>
        <v>0</v>
      </c>
      <c r="D42" s="114">
        <f>(((C42/(D15))*1.1428571)*1.2)*1.5</f>
        <v>0</v>
      </c>
      <c r="E42" s="114">
        <f t="shared" ref="E42:E43" si="19">D42*$E$41</f>
        <v>0</v>
      </c>
      <c r="F42" s="115">
        <f t="shared" ref="F42:F43" si="20">(D42+E42)*$F$41</f>
        <v>0</v>
      </c>
      <c r="G42" s="113">
        <f t="shared" ref="G42:G43" si="21">D42+E42+F42</f>
        <v>0</v>
      </c>
      <c r="H42" s="113">
        <f t="shared" ref="H42:H43" si="22">G42*$H$15</f>
        <v>0</v>
      </c>
      <c r="I42" s="132">
        <f t="shared" ref="I42:I43" si="23">ROUND((G42+H42),2)</f>
        <v>0</v>
      </c>
      <c r="J42" s="230">
        <f t="shared" ref="J42:J43" si="24">I42*40</f>
        <v>0</v>
      </c>
      <c r="K42" s="230">
        <f>J42*2</f>
        <v>0</v>
      </c>
      <c r="L42" s="230"/>
      <c r="M42" s="230"/>
      <c r="N42" s="230"/>
      <c r="O42" s="230"/>
      <c r="P42" s="230"/>
      <c r="Q42" s="79"/>
      <c r="R42" s="79"/>
      <c r="S42" s="80"/>
      <c r="T42" s="80"/>
      <c r="U42" s="80"/>
      <c r="V42" s="80"/>
      <c r="W42" s="80"/>
      <c r="X42" s="80"/>
    </row>
    <row r="43" spans="1:24" s="81" customFormat="1" ht="15" customHeight="1" x14ac:dyDescent="0.2">
      <c r="A43" s="129">
        <f>$A$16</f>
        <v>8</v>
      </c>
      <c r="B43" s="130" t="str">
        <f>$B$16</f>
        <v>Administrador em Segurança da Informação Pleno</v>
      </c>
      <c r="C43" s="113">
        <f>'L3'!$F$29</f>
        <v>0</v>
      </c>
      <c r="D43" s="114">
        <f>(((C43/(D16))*1.1428571)*1.2)*1.5</f>
        <v>0</v>
      </c>
      <c r="E43" s="114">
        <f t="shared" si="19"/>
        <v>0</v>
      </c>
      <c r="F43" s="115">
        <f t="shared" si="20"/>
        <v>0</v>
      </c>
      <c r="G43" s="113">
        <f t="shared" si="21"/>
        <v>0</v>
      </c>
      <c r="H43" s="113">
        <f t="shared" si="22"/>
        <v>0</v>
      </c>
      <c r="I43" s="132">
        <f t="shared" si="23"/>
        <v>0</v>
      </c>
      <c r="J43" s="230">
        <f t="shared" si="24"/>
        <v>0</v>
      </c>
      <c r="K43" s="230">
        <f>J43*2</f>
        <v>0</v>
      </c>
      <c r="L43" s="230"/>
      <c r="M43" s="230"/>
      <c r="N43" s="230"/>
      <c r="O43" s="230"/>
      <c r="P43" s="230"/>
      <c r="Q43" s="79"/>
      <c r="R43" s="79"/>
      <c r="S43" s="80"/>
      <c r="T43" s="80"/>
      <c r="U43" s="80"/>
      <c r="V43" s="80"/>
      <c r="W43" s="80"/>
      <c r="X43" s="80"/>
    </row>
    <row r="44" spans="1:24" s="81" customFormat="1" ht="15" customHeight="1" x14ac:dyDescent="0.2">
      <c r="A44" s="116"/>
      <c r="B44" s="117"/>
      <c r="C44" s="118"/>
      <c r="D44" s="118"/>
      <c r="E44" s="118"/>
      <c r="F44" s="119"/>
      <c r="G44" s="119"/>
      <c r="H44" s="119"/>
      <c r="I44" s="120"/>
      <c r="J44" s="230"/>
      <c r="K44" s="80"/>
      <c r="L44" s="230"/>
      <c r="M44" s="230"/>
      <c r="N44" s="230"/>
      <c r="O44" s="230"/>
      <c r="P44" s="230"/>
      <c r="Q44" s="79"/>
      <c r="R44" s="79"/>
      <c r="S44" s="80"/>
      <c r="T44" s="80"/>
      <c r="U44" s="80"/>
      <c r="V44" s="80"/>
      <c r="W44" s="80"/>
      <c r="X44" s="80"/>
    </row>
    <row r="45" spans="1:24" s="81" customFormat="1" ht="15" customHeight="1" thickBot="1" x14ac:dyDescent="0.3">
      <c r="A45" s="629" t="s">
        <v>264</v>
      </c>
      <c r="B45" s="629"/>
      <c r="C45" s="629"/>
      <c r="D45" s="629"/>
      <c r="E45" s="629"/>
      <c r="F45" s="629"/>
      <c r="G45" s="629"/>
      <c r="H45" s="629"/>
      <c r="I45" s="629"/>
      <c r="J45" s="230"/>
      <c r="K45" s="230"/>
      <c r="L45" s="230"/>
      <c r="M45" s="230"/>
      <c r="N45" s="230"/>
      <c r="O45" s="230"/>
      <c r="P45" s="230"/>
      <c r="Q45" s="79"/>
      <c r="R45" s="79"/>
      <c r="S45" s="80"/>
      <c r="T45" s="80"/>
      <c r="U45" s="80"/>
      <c r="V45" s="80"/>
      <c r="W45" s="80"/>
      <c r="X45" s="80"/>
    </row>
    <row r="46" spans="1:24" s="81" customFormat="1" ht="64.5" customHeight="1" thickTop="1" x14ac:dyDescent="0.2">
      <c r="A46" s="630" t="str">
        <f>A14</f>
        <v>Item</v>
      </c>
      <c r="B46" s="630" t="str">
        <f>B14</f>
        <v>Posto de Trabalho</v>
      </c>
      <c r="C46" s="632" t="s">
        <v>5</v>
      </c>
      <c r="D46" s="634" t="s">
        <v>268</v>
      </c>
      <c r="E46" s="396" t="s">
        <v>15</v>
      </c>
      <c r="F46" s="396" t="s">
        <v>13</v>
      </c>
      <c r="G46" s="636" t="s">
        <v>10</v>
      </c>
      <c r="H46" s="395" t="s">
        <v>28</v>
      </c>
      <c r="I46" s="638" t="s">
        <v>260</v>
      </c>
      <c r="J46" s="230"/>
      <c r="K46" s="230"/>
      <c r="L46" s="230"/>
      <c r="M46" s="230"/>
      <c r="N46" s="230"/>
      <c r="O46" s="230"/>
      <c r="P46" s="230"/>
      <c r="Q46" s="79"/>
      <c r="R46" s="79"/>
      <c r="S46" s="80"/>
      <c r="T46" s="80"/>
      <c r="U46" s="80"/>
      <c r="V46" s="80"/>
      <c r="W46" s="80"/>
      <c r="X46" s="80"/>
    </row>
    <row r="47" spans="1:24" s="81" customFormat="1" x14ac:dyDescent="0.2">
      <c r="A47" s="631"/>
      <c r="B47" s="631"/>
      <c r="C47" s="633"/>
      <c r="D47" s="635"/>
      <c r="E47" s="112">
        <v>0.2</v>
      </c>
      <c r="F47" s="112">
        <f>$F$15</f>
        <v>0</v>
      </c>
      <c r="G47" s="637"/>
      <c r="H47" s="383">
        <f>$H$15</f>
        <v>0</v>
      </c>
      <c r="I47" s="635"/>
      <c r="J47" s="230"/>
      <c r="K47" s="230"/>
      <c r="L47" s="230"/>
      <c r="M47" s="230"/>
      <c r="N47" s="230"/>
      <c r="O47" s="230"/>
      <c r="P47" s="230"/>
      <c r="Q47" s="79"/>
      <c r="R47" s="79"/>
      <c r="S47" s="80"/>
      <c r="T47" s="80"/>
      <c r="U47" s="80"/>
      <c r="V47" s="80"/>
      <c r="W47" s="80"/>
      <c r="X47" s="80"/>
    </row>
    <row r="48" spans="1:24" s="81" customFormat="1" ht="15" customHeight="1" x14ac:dyDescent="0.2">
      <c r="A48" s="313">
        <f>$A$15</f>
        <v>7</v>
      </c>
      <c r="B48" s="314" t="str">
        <f>$B$15</f>
        <v>Administrador em Segurança da Informação Júnior</v>
      </c>
      <c r="C48" s="315">
        <f>'L3'!$F$18</f>
        <v>0</v>
      </c>
      <c r="D48" s="315">
        <f>(((C48/(D15))*1.1428571)*1.3)*1.75</f>
        <v>0</v>
      </c>
      <c r="E48" s="315">
        <f t="shared" ref="E48:E49" si="25">D48*$E$41</f>
        <v>0</v>
      </c>
      <c r="F48" s="317">
        <f t="shared" ref="F48:F49" si="26">(D48+E48)*$F$41</f>
        <v>0</v>
      </c>
      <c r="G48" s="315">
        <f t="shared" ref="G48:G49" si="27">D48+E48+F48</f>
        <v>0</v>
      </c>
      <c r="H48" s="315">
        <f t="shared" ref="H48:H49" si="28">G48*$H$15</f>
        <v>0</v>
      </c>
      <c r="I48" s="316">
        <f t="shared" ref="I48:I49" si="29">ROUND((G48+H48),2)</f>
        <v>0</v>
      </c>
      <c r="J48" s="230">
        <f t="shared" ref="J48:J49" si="30">I48*40</f>
        <v>0</v>
      </c>
      <c r="K48" s="230">
        <f>J48*2</f>
        <v>0</v>
      </c>
      <c r="L48" s="230"/>
      <c r="M48" s="230"/>
      <c r="N48" s="230"/>
      <c r="O48" s="230"/>
      <c r="P48" s="230"/>
      <c r="Q48" s="79"/>
      <c r="R48" s="79"/>
      <c r="S48" s="80"/>
      <c r="T48" s="80"/>
      <c r="U48" s="80"/>
      <c r="V48" s="80"/>
      <c r="W48" s="80"/>
      <c r="X48" s="80"/>
    </row>
    <row r="49" spans="1:24" s="81" customFormat="1" ht="15" customHeight="1" x14ac:dyDescent="0.2">
      <c r="A49" s="313">
        <f>$A$16</f>
        <v>8</v>
      </c>
      <c r="B49" s="314" t="str">
        <f>$B$16</f>
        <v>Administrador em Segurança da Informação Pleno</v>
      </c>
      <c r="C49" s="315">
        <f>'L3'!$F$29</f>
        <v>0</v>
      </c>
      <c r="D49" s="315">
        <f>(((C49/(D16))*1.1428571)*1.3)*1.75</f>
        <v>0</v>
      </c>
      <c r="E49" s="315">
        <f t="shared" si="25"/>
        <v>0</v>
      </c>
      <c r="F49" s="317">
        <f t="shared" si="26"/>
        <v>0</v>
      </c>
      <c r="G49" s="315">
        <f t="shared" si="27"/>
        <v>0</v>
      </c>
      <c r="H49" s="315">
        <f t="shared" si="28"/>
        <v>0</v>
      </c>
      <c r="I49" s="316">
        <f t="shared" si="29"/>
        <v>0</v>
      </c>
      <c r="J49" s="230">
        <f t="shared" si="30"/>
        <v>0</v>
      </c>
      <c r="K49" s="230">
        <f>J49*2</f>
        <v>0</v>
      </c>
      <c r="L49" s="230"/>
      <c r="M49" s="230"/>
      <c r="N49" s="230"/>
      <c r="O49" s="230"/>
      <c r="P49" s="230"/>
      <c r="Q49" s="79"/>
      <c r="R49" s="79"/>
      <c r="S49" s="80"/>
      <c r="T49" s="80"/>
      <c r="U49" s="80"/>
      <c r="V49" s="80"/>
      <c r="W49" s="80"/>
      <c r="X49" s="80"/>
    </row>
    <row r="50" spans="1:24" s="81" customFormat="1" ht="15" customHeight="1" x14ac:dyDescent="0.2">
      <c r="A50" s="649" t="s">
        <v>262</v>
      </c>
      <c r="B50" s="649"/>
      <c r="C50" s="649"/>
      <c r="D50" s="649"/>
      <c r="E50" s="649"/>
      <c r="F50" s="649"/>
      <c r="G50" s="649"/>
      <c r="H50" s="649"/>
      <c r="I50" s="649"/>
      <c r="J50" s="307"/>
      <c r="K50" s="230"/>
      <c r="L50" s="230"/>
      <c r="M50" s="230"/>
      <c r="N50" s="230"/>
      <c r="O50" s="230"/>
      <c r="P50" s="230"/>
      <c r="Q50" s="79"/>
      <c r="R50" s="79"/>
      <c r="S50" s="80"/>
      <c r="T50" s="80"/>
      <c r="U50" s="80"/>
      <c r="V50" s="80"/>
      <c r="W50" s="80"/>
      <c r="X50" s="80"/>
    </row>
    <row r="51" spans="1:24" s="81" customFormat="1" ht="15" customHeight="1" x14ac:dyDescent="0.2">
      <c r="A51" s="627" t="s">
        <v>261</v>
      </c>
      <c r="B51" s="627"/>
      <c r="C51" s="627"/>
      <c r="D51" s="627"/>
      <c r="E51" s="627"/>
      <c r="F51" s="627"/>
      <c r="G51" s="627"/>
      <c r="H51" s="627"/>
      <c r="I51" s="627"/>
      <c r="J51" s="307"/>
      <c r="K51" s="230"/>
      <c r="L51" s="230"/>
      <c r="M51" s="230"/>
      <c r="N51" s="230"/>
      <c r="O51" s="230"/>
      <c r="P51" s="230"/>
      <c r="Q51" s="79"/>
      <c r="R51" s="79"/>
      <c r="S51" s="80"/>
      <c r="T51" s="80"/>
      <c r="U51" s="80"/>
      <c r="V51" s="80"/>
      <c r="W51" s="80"/>
      <c r="X51" s="80"/>
    </row>
    <row r="52" spans="1:24" s="81" customFormat="1" ht="15" customHeight="1" x14ac:dyDescent="0.2">
      <c r="A52" s="116"/>
      <c r="B52" s="117"/>
      <c r="C52" s="118"/>
      <c r="D52" s="118"/>
      <c r="E52" s="118"/>
      <c r="F52" s="119"/>
      <c r="G52" s="119"/>
      <c r="H52" s="119"/>
      <c r="I52" s="120"/>
      <c r="J52" s="230"/>
      <c r="K52" s="230"/>
      <c r="L52" s="230"/>
      <c r="M52" s="230"/>
      <c r="N52" s="230"/>
      <c r="O52" s="230"/>
      <c r="P52" s="230"/>
      <c r="Q52" s="79"/>
      <c r="R52" s="79"/>
      <c r="S52" s="80"/>
      <c r="T52" s="80"/>
      <c r="U52" s="80"/>
      <c r="V52" s="80"/>
      <c r="W52" s="80"/>
      <c r="X52" s="80"/>
    </row>
    <row r="53" spans="1:24" s="81" customFormat="1" ht="15" customHeight="1" thickBot="1" x14ac:dyDescent="0.3">
      <c r="A53" s="629" t="s">
        <v>53</v>
      </c>
      <c r="B53" s="629"/>
      <c r="C53" s="629"/>
      <c r="D53" s="629"/>
      <c r="E53" s="629"/>
      <c r="F53" s="629"/>
      <c r="G53" s="629"/>
      <c r="H53" s="629"/>
      <c r="I53" s="629"/>
      <c r="J53" s="230"/>
      <c r="K53" s="230"/>
      <c r="L53" s="230"/>
      <c r="M53" s="230"/>
      <c r="N53" s="230"/>
      <c r="O53" s="230"/>
      <c r="P53" s="230"/>
      <c r="Q53" s="230"/>
      <c r="R53" s="79"/>
      <c r="S53" s="80"/>
      <c r="T53" s="80"/>
      <c r="U53" s="80"/>
      <c r="V53" s="80"/>
      <c r="W53" s="80"/>
      <c r="X53" s="80"/>
    </row>
    <row r="54" spans="1:24" s="81" customFormat="1" ht="64.5" customHeight="1" thickTop="1" x14ac:dyDescent="0.2">
      <c r="A54" s="630" t="str">
        <f>A14</f>
        <v>Item</v>
      </c>
      <c r="B54" s="630" t="str">
        <f>B14</f>
        <v>Posto de Trabalho</v>
      </c>
      <c r="C54" s="632" t="s">
        <v>5</v>
      </c>
      <c r="D54" s="634" t="s">
        <v>269</v>
      </c>
      <c r="E54" s="396" t="s">
        <v>15</v>
      </c>
      <c r="F54" s="396" t="s">
        <v>13</v>
      </c>
      <c r="G54" s="636" t="s">
        <v>10</v>
      </c>
      <c r="H54" s="395" t="s">
        <v>28</v>
      </c>
      <c r="I54" s="638" t="s">
        <v>60</v>
      </c>
      <c r="J54" s="230"/>
      <c r="K54" s="230"/>
      <c r="L54" s="230"/>
      <c r="M54" s="230"/>
      <c r="N54" s="230"/>
      <c r="O54" s="230"/>
      <c r="P54" s="230"/>
      <c r="Q54" s="230"/>
      <c r="R54" s="79"/>
      <c r="S54" s="80"/>
      <c r="T54" s="80"/>
      <c r="U54" s="80"/>
      <c r="V54" s="80"/>
      <c r="W54" s="80"/>
      <c r="X54" s="80"/>
    </row>
    <row r="55" spans="1:24" s="81" customFormat="1" ht="15" customHeight="1" x14ac:dyDescent="0.2">
      <c r="A55" s="631"/>
      <c r="B55" s="631"/>
      <c r="C55" s="633"/>
      <c r="D55" s="635"/>
      <c r="E55" s="112">
        <v>0.2</v>
      </c>
      <c r="F55" s="112">
        <f>$F$15</f>
        <v>0</v>
      </c>
      <c r="G55" s="637"/>
      <c r="H55" s="383">
        <f>$H$15</f>
        <v>0</v>
      </c>
      <c r="I55" s="635"/>
      <c r="J55" s="230"/>
      <c r="K55" s="230"/>
      <c r="L55" s="230"/>
      <c r="M55" s="230"/>
      <c r="N55" s="230"/>
      <c r="O55" s="230"/>
      <c r="P55" s="230"/>
      <c r="Q55" s="230"/>
      <c r="R55" s="79"/>
      <c r="S55" s="80"/>
      <c r="T55" s="80"/>
      <c r="U55" s="80"/>
      <c r="V55" s="80"/>
      <c r="W55" s="80"/>
      <c r="X55" s="80"/>
    </row>
    <row r="56" spans="1:24" s="81" customFormat="1" ht="15" customHeight="1" x14ac:dyDescent="0.2">
      <c r="A56" s="377">
        <f>$A$15</f>
        <v>7</v>
      </c>
      <c r="B56" s="378" t="str">
        <f>$B$15</f>
        <v>Administrador em Segurança da Informação Júnior</v>
      </c>
      <c r="C56" s="113">
        <f>'L3'!$F$18</f>
        <v>0</v>
      </c>
      <c r="D56" s="113">
        <f>(((C56/(D15))*1.1428571)*1.2)*2</f>
        <v>0</v>
      </c>
      <c r="E56" s="113">
        <f t="shared" ref="E56:E57" si="31">D56*$E$55</f>
        <v>0</v>
      </c>
      <c r="F56" s="380">
        <f t="shared" ref="F56:F57" si="32">(D56+E56)*$F$55</f>
        <v>0</v>
      </c>
      <c r="G56" s="113">
        <f t="shared" ref="G56:G57" si="33">D56+E56+F56</f>
        <v>0</v>
      </c>
      <c r="H56" s="113">
        <f t="shared" ref="H56:H57" si="34">G56*$H$15</f>
        <v>0</v>
      </c>
      <c r="I56" s="379">
        <f t="shared" ref="I56:I57" si="35">ROUND((G56+H56),2)</f>
        <v>0</v>
      </c>
      <c r="J56" s="230">
        <f t="shared" ref="J56:J57" si="36">I56*40</f>
        <v>0</v>
      </c>
      <c r="K56" s="230">
        <f>J56*2</f>
        <v>0</v>
      </c>
      <c r="L56" s="230"/>
      <c r="M56" s="230"/>
      <c r="N56" s="230"/>
      <c r="O56" s="230"/>
      <c r="P56" s="230"/>
      <c r="Q56" s="79"/>
      <c r="R56" s="79"/>
      <c r="S56" s="80"/>
      <c r="T56" s="80"/>
      <c r="U56" s="80"/>
      <c r="V56" s="80"/>
      <c r="W56" s="80"/>
      <c r="X56" s="80"/>
    </row>
    <row r="57" spans="1:24" s="81" customFormat="1" ht="15" customHeight="1" x14ac:dyDescent="0.2">
      <c r="A57" s="377">
        <f>$A$16</f>
        <v>8</v>
      </c>
      <c r="B57" s="378" t="str">
        <f>$B$16</f>
        <v>Administrador em Segurança da Informação Pleno</v>
      </c>
      <c r="C57" s="113">
        <f>'L3'!$F$29</f>
        <v>0</v>
      </c>
      <c r="D57" s="113">
        <f>(((C57/(D16))*1.1428571)*1.2)*2</f>
        <v>0</v>
      </c>
      <c r="E57" s="113">
        <f t="shared" si="31"/>
        <v>0</v>
      </c>
      <c r="F57" s="380">
        <f t="shared" si="32"/>
        <v>0</v>
      </c>
      <c r="G57" s="113">
        <f t="shared" si="33"/>
        <v>0</v>
      </c>
      <c r="H57" s="113">
        <f t="shared" si="34"/>
        <v>0</v>
      </c>
      <c r="I57" s="379">
        <f t="shared" si="35"/>
        <v>0</v>
      </c>
      <c r="J57" s="230">
        <f t="shared" si="36"/>
        <v>0</v>
      </c>
      <c r="K57" s="230">
        <f>J57*2</f>
        <v>0</v>
      </c>
      <c r="L57" s="230"/>
      <c r="M57" s="230"/>
      <c r="N57" s="230"/>
      <c r="O57" s="230"/>
      <c r="P57" s="230"/>
      <c r="Q57" s="79"/>
      <c r="R57" s="79"/>
      <c r="S57" s="80"/>
      <c r="T57" s="80"/>
      <c r="U57" s="80"/>
      <c r="V57" s="80"/>
      <c r="W57" s="80"/>
      <c r="X57" s="80"/>
    </row>
    <row r="58" spans="1:24" s="81" customFormat="1" ht="15" customHeight="1" x14ac:dyDescent="0.2">
      <c r="A58" s="116"/>
      <c r="B58" s="117"/>
      <c r="C58" s="118"/>
      <c r="D58" s="118"/>
      <c r="E58" s="118"/>
      <c r="F58" s="119"/>
      <c r="G58" s="119"/>
      <c r="H58" s="119"/>
      <c r="I58" s="120"/>
      <c r="J58" s="230"/>
      <c r="K58" s="230"/>
      <c r="L58" s="230"/>
      <c r="M58" s="230"/>
      <c r="N58" s="230"/>
      <c r="O58" s="230"/>
      <c r="P58" s="230"/>
      <c r="Q58" s="79"/>
      <c r="R58" s="79"/>
      <c r="S58" s="80"/>
      <c r="T58" s="80"/>
      <c r="U58" s="80"/>
      <c r="V58" s="80"/>
      <c r="W58" s="80"/>
      <c r="X58" s="80"/>
    </row>
    <row r="59" spans="1:24" s="81" customFormat="1" ht="15" customHeight="1" thickBot="1" x14ac:dyDescent="0.3">
      <c r="A59" s="629" t="s">
        <v>265</v>
      </c>
      <c r="B59" s="629"/>
      <c r="C59" s="629"/>
      <c r="D59" s="629"/>
      <c r="E59" s="629"/>
      <c r="F59" s="629"/>
      <c r="G59" s="629"/>
      <c r="H59" s="629"/>
      <c r="I59" s="629"/>
      <c r="J59" s="230"/>
      <c r="K59" s="230"/>
      <c r="L59" s="230"/>
      <c r="M59" s="230"/>
      <c r="N59" s="230"/>
      <c r="O59" s="230"/>
      <c r="P59" s="230"/>
      <c r="Q59" s="230"/>
      <c r="R59" s="79"/>
      <c r="S59" s="80"/>
      <c r="T59" s="80"/>
      <c r="U59" s="80"/>
      <c r="V59" s="80"/>
      <c r="W59" s="80"/>
      <c r="X59" s="80"/>
    </row>
    <row r="60" spans="1:24" s="81" customFormat="1" ht="64.5" customHeight="1" thickTop="1" x14ac:dyDescent="0.2">
      <c r="A60" s="630" t="str">
        <f>A21</f>
        <v>Item</v>
      </c>
      <c r="B60" s="630" t="str">
        <f>B21</f>
        <v>Posto de Trabalho</v>
      </c>
      <c r="C60" s="632" t="s">
        <v>5</v>
      </c>
      <c r="D60" s="634" t="s">
        <v>259</v>
      </c>
      <c r="E60" s="396" t="s">
        <v>15</v>
      </c>
      <c r="F60" s="396" t="s">
        <v>13</v>
      </c>
      <c r="G60" s="636" t="s">
        <v>10</v>
      </c>
      <c r="H60" s="395" t="s">
        <v>28</v>
      </c>
      <c r="I60" s="638" t="s">
        <v>60</v>
      </c>
      <c r="J60" s="230"/>
      <c r="K60" s="230"/>
      <c r="L60" s="230"/>
      <c r="M60" s="230"/>
      <c r="N60" s="230"/>
      <c r="O60" s="230"/>
      <c r="P60" s="230"/>
      <c r="Q60" s="230"/>
      <c r="R60" s="79"/>
      <c r="S60" s="80"/>
      <c r="T60" s="80"/>
      <c r="U60" s="80"/>
      <c r="V60" s="80"/>
      <c r="W60" s="80"/>
      <c r="X60" s="80"/>
    </row>
    <row r="61" spans="1:24" s="81" customFormat="1" ht="15" customHeight="1" x14ac:dyDescent="0.2">
      <c r="A61" s="631"/>
      <c r="B61" s="631"/>
      <c r="C61" s="633"/>
      <c r="D61" s="635"/>
      <c r="E61" s="112">
        <v>0.2</v>
      </c>
      <c r="F61" s="112">
        <f>$F$15</f>
        <v>0</v>
      </c>
      <c r="G61" s="637"/>
      <c r="H61" s="383">
        <f>$H$15</f>
        <v>0</v>
      </c>
      <c r="I61" s="635"/>
      <c r="J61" s="230"/>
      <c r="K61" s="230"/>
      <c r="L61" s="230"/>
      <c r="M61" s="230"/>
      <c r="N61" s="230"/>
      <c r="O61" s="230"/>
      <c r="P61" s="230"/>
      <c r="Q61" s="230"/>
      <c r="R61" s="79"/>
      <c r="S61" s="80"/>
      <c r="T61" s="80"/>
      <c r="U61" s="80"/>
      <c r="V61" s="80"/>
      <c r="W61" s="80"/>
      <c r="X61" s="80"/>
    </row>
    <row r="62" spans="1:24" s="81" customFormat="1" ht="15" customHeight="1" x14ac:dyDescent="0.2">
      <c r="A62" s="313">
        <f>$A$15</f>
        <v>7</v>
      </c>
      <c r="B62" s="314" t="str">
        <f>$B$15</f>
        <v>Administrador em Segurança da Informação Júnior</v>
      </c>
      <c r="C62" s="315">
        <f>'L3'!$F$18</f>
        <v>0</v>
      </c>
      <c r="D62" s="315">
        <f>(((C62/(D15))*1.1428571)*1.3)*2</f>
        <v>0</v>
      </c>
      <c r="E62" s="315">
        <f t="shared" ref="E62:E63" si="37">D62*$E$55</f>
        <v>0</v>
      </c>
      <c r="F62" s="317">
        <f t="shared" ref="F62:F63" si="38">(D62+E62)*$F$55</f>
        <v>0</v>
      </c>
      <c r="G62" s="315">
        <f t="shared" ref="G62:G63" si="39">D62+E62+F62</f>
        <v>0</v>
      </c>
      <c r="H62" s="315">
        <f t="shared" ref="H62:H63" si="40">G62*$H$15</f>
        <v>0</v>
      </c>
      <c r="I62" s="316">
        <f t="shared" ref="I62:I63" si="41">ROUND((G62+H62),2)</f>
        <v>0</v>
      </c>
      <c r="J62" s="230">
        <f t="shared" ref="J62:J63" si="42">I62*40</f>
        <v>0</v>
      </c>
      <c r="K62" s="230">
        <f>J62*2</f>
        <v>0</v>
      </c>
      <c r="L62" s="230"/>
      <c r="M62" s="230"/>
      <c r="N62" s="230"/>
      <c r="O62" s="230"/>
      <c r="P62" s="230"/>
      <c r="Q62" s="79"/>
      <c r="R62" s="79"/>
      <c r="S62" s="80"/>
      <c r="T62" s="80"/>
      <c r="U62" s="80"/>
      <c r="V62" s="80"/>
      <c r="W62" s="80"/>
      <c r="X62" s="80"/>
    </row>
    <row r="63" spans="1:24" s="81" customFormat="1" ht="15" customHeight="1" x14ac:dyDescent="0.2">
      <c r="A63" s="313">
        <f>$A$16</f>
        <v>8</v>
      </c>
      <c r="B63" s="314" t="str">
        <f>$B$16</f>
        <v>Administrador em Segurança da Informação Pleno</v>
      </c>
      <c r="C63" s="315">
        <f>'L3'!$F$29</f>
        <v>0</v>
      </c>
      <c r="D63" s="315">
        <f>(((C63/(D16))*1.1428571)*1.3)*2</f>
        <v>0</v>
      </c>
      <c r="E63" s="315">
        <f t="shared" si="37"/>
        <v>0</v>
      </c>
      <c r="F63" s="317">
        <f t="shared" si="38"/>
        <v>0</v>
      </c>
      <c r="G63" s="315">
        <f t="shared" si="39"/>
        <v>0</v>
      </c>
      <c r="H63" s="315">
        <f t="shared" si="40"/>
        <v>0</v>
      </c>
      <c r="I63" s="316">
        <f t="shared" si="41"/>
        <v>0</v>
      </c>
      <c r="J63" s="230">
        <f t="shared" si="42"/>
        <v>0</v>
      </c>
      <c r="K63" s="230">
        <f>J63*2</f>
        <v>0</v>
      </c>
      <c r="L63" s="230"/>
      <c r="M63" s="230"/>
      <c r="N63" s="230"/>
      <c r="O63" s="230"/>
      <c r="P63" s="230"/>
      <c r="Q63" s="79"/>
      <c r="R63" s="79"/>
      <c r="S63" s="80"/>
      <c r="T63" s="80"/>
      <c r="U63" s="80"/>
      <c r="V63" s="80"/>
      <c r="W63" s="80"/>
      <c r="X63" s="80"/>
    </row>
    <row r="64" spans="1:24" s="81" customFormat="1" ht="15" customHeight="1" x14ac:dyDescent="0.2">
      <c r="A64" s="649" t="s">
        <v>262</v>
      </c>
      <c r="B64" s="649"/>
      <c r="C64" s="649"/>
      <c r="D64" s="649"/>
      <c r="E64" s="649"/>
      <c r="F64" s="649"/>
      <c r="G64" s="649"/>
      <c r="H64" s="649"/>
      <c r="I64" s="649"/>
      <c r="J64" s="307"/>
      <c r="K64" s="230"/>
      <c r="L64" s="230"/>
      <c r="M64" s="230"/>
      <c r="N64" s="230"/>
      <c r="O64" s="230"/>
      <c r="P64" s="230"/>
      <c r="Q64" s="79"/>
      <c r="R64" s="79"/>
      <c r="S64" s="80"/>
      <c r="T64" s="80"/>
      <c r="U64" s="80"/>
      <c r="V64" s="80"/>
      <c r="W64" s="80"/>
      <c r="X64" s="80"/>
    </row>
    <row r="65" spans="1:24" s="81" customFormat="1" ht="15" customHeight="1" x14ac:dyDescent="0.2">
      <c r="A65" s="627" t="s">
        <v>261</v>
      </c>
      <c r="B65" s="627"/>
      <c r="C65" s="627"/>
      <c r="D65" s="627"/>
      <c r="E65" s="627"/>
      <c r="F65" s="627"/>
      <c r="G65" s="627"/>
      <c r="H65" s="627"/>
      <c r="I65" s="627"/>
      <c r="J65" s="307"/>
      <c r="K65" s="230"/>
      <c r="L65" s="230"/>
      <c r="M65" s="230"/>
      <c r="N65" s="230"/>
      <c r="O65" s="230"/>
      <c r="P65" s="230"/>
      <c r="Q65" s="79"/>
      <c r="R65" s="79"/>
      <c r="S65" s="80"/>
      <c r="T65" s="80"/>
      <c r="U65" s="80"/>
      <c r="V65" s="80"/>
      <c r="W65" s="80"/>
      <c r="X65" s="80"/>
    </row>
    <row r="66" spans="1:24" s="81" customFormat="1" ht="15" customHeight="1" x14ac:dyDescent="0.2">
      <c r="A66" s="319"/>
      <c r="B66" s="320"/>
      <c r="C66" s="321"/>
      <c r="D66" s="118"/>
      <c r="E66" s="118"/>
      <c r="F66" s="119"/>
      <c r="G66" s="321"/>
      <c r="H66" s="321"/>
      <c r="I66" s="322"/>
      <c r="J66" s="230"/>
      <c r="K66" s="230">
        <f>SUM(K16:K57)</f>
        <v>0</v>
      </c>
      <c r="L66" s="230"/>
      <c r="M66" s="230"/>
      <c r="N66" s="230"/>
      <c r="O66" s="230"/>
      <c r="P66" s="230"/>
      <c r="Q66" s="230"/>
      <c r="R66" s="79"/>
      <c r="S66" s="80"/>
      <c r="T66" s="80"/>
      <c r="U66" s="80"/>
      <c r="V66" s="80"/>
      <c r="W66" s="80"/>
      <c r="X66" s="80"/>
    </row>
    <row r="67" spans="1:24" s="81" customFormat="1" ht="15" customHeight="1" x14ac:dyDescent="0.2">
      <c r="A67" s="116"/>
      <c r="B67" s="117"/>
      <c r="C67" s="118"/>
      <c r="D67" s="118"/>
      <c r="E67" s="118"/>
      <c r="F67" s="119"/>
      <c r="G67" s="119"/>
      <c r="H67" s="119"/>
      <c r="I67" s="120"/>
      <c r="J67" s="230"/>
      <c r="K67" s="230">
        <f>ROUND(K66,0)</f>
        <v>0</v>
      </c>
      <c r="L67" s="230"/>
      <c r="M67" s="230"/>
      <c r="N67" s="230"/>
      <c r="O67" s="230"/>
      <c r="P67" s="230"/>
      <c r="Q67" s="230"/>
      <c r="R67" s="79"/>
      <c r="S67" s="80"/>
      <c r="T67" s="80"/>
      <c r="U67" s="80"/>
      <c r="V67" s="80"/>
      <c r="W67" s="80"/>
      <c r="X67" s="80"/>
    </row>
    <row r="68" spans="1:24" s="58" customFormat="1" ht="15" customHeight="1" thickBot="1" x14ac:dyDescent="0.3">
      <c r="A68" s="651" t="s">
        <v>61</v>
      </c>
      <c r="B68" s="652"/>
      <c r="C68" s="652"/>
      <c r="D68" s="652"/>
      <c r="E68" s="652"/>
      <c r="F68" s="652"/>
      <c r="G68" s="652"/>
      <c r="H68" s="652"/>
      <c r="I68" s="652"/>
    </row>
    <row r="69" spans="1:24" s="81" customFormat="1" ht="24.95" customHeight="1" thickTop="1" x14ac:dyDescent="0.2">
      <c r="A69" s="653" t="s">
        <v>173</v>
      </c>
      <c r="B69" s="653"/>
      <c r="C69" s="653"/>
      <c r="D69" s="653"/>
      <c r="E69" s="653"/>
      <c r="F69" s="92"/>
      <c r="G69" s="654"/>
      <c r="H69" s="654"/>
      <c r="I69" s="654"/>
      <c r="J69" s="659"/>
      <c r="K69" s="659"/>
      <c r="L69" s="659"/>
      <c r="M69" s="659"/>
      <c r="N69" s="659"/>
      <c r="O69" s="659"/>
      <c r="P69" s="659"/>
      <c r="Q69" s="659"/>
      <c r="R69" s="79"/>
      <c r="S69" s="80"/>
      <c r="T69" s="80"/>
      <c r="U69" s="80"/>
      <c r="V69" s="80"/>
      <c r="W69" s="80"/>
      <c r="X69" s="80"/>
    </row>
    <row r="70" spans="1:24" s="124" customFormat="1" ht="20.100000000000001" customHeight="1" x14ac:dyDescent="0.2">
      <c r="A70" s="630" t="str">
        <f>A14</f>
        <v>Item</v>
      </c>
      <c r="B70" s="630" t="str">
        <f>B14</f>
        <v>Posto de Trabalho</v>
      </c>
      <c r="C70" s="662" t="s">
        <v>174</v>
      </c>
      <c r="D70" s="662" t="s">
        <v>166</v>
      </c>
      <c r="E70" s="662" t="s">
        <v>175</v>
      </c>
      <c r="F70" s="93"/>
      <c r="G70" s="121"/>
      <c r="H70" s="121"/>
      <c r="I70" s="121"/>
      <c r="J70" s="122"/>
      <c r="K70" s="122"/>
      <c r="L70" s="122"/>
      <c r="M70" s="122"/>
      <c r="N70" s="122"/>
      <c r="O70" s="122"/>
      <c r="P70" s="122"/>
      <c r="Q70" s="122"/>
      <c r="R70" s="123"/>
    </row>
    <row r="71" spans="1:24" s="124" customFormat="1" ht="20.100000000000001" customHeight="1" x14ac:dyDescent="0.2">
      <c r="A71" s="631"/>
      <c r="B71" s="631"/>
      <c r="C71" s="662"/>
      <c r="D71" s="662"/>
      <c r="E71" s="662"/>
      <c r="F71" s="93"/>
      <c r="G71" s="121"/>
      <c r="H71" s="121"/>
      <c r="I71" s="121"/>
      <c r="J71" s="122"/>
      <c r="K71" s="122"/>
      <c r="L71" s="122"/>
      <c r="M71" s="122"/>
      <c r="N71" s="122"/>
      <c r="O71" s="122"/>
      <c r="P71" s="122"/>
      <c r="Q71" s="122"/>
      <c r="R71" s="123"/>
    </row>
    <row r="72" spans="1:24" s="58" customFormat="1" ht="15" customHeight="1" x14ac:dyDescent="0.2">
      <c r="A72" s="309">
        <f>A15</f>
        <v>7</v>
      </c>
      <c r="B72" s="310" t="str">
        <f>B15</f>
        <v>Administrador em Segurança da Informação Júnior</v>
      </c>
      <c r="C72" s="94">
        <f>ROUND('L3'!I18/21,2)</f>
        <v>0</v>
      </c>
      <c r="D72" s="311">
        <f t="shared" ref="D72:D73" si="43">C72*$H$15</f>
        <v>0</v>
      </c>
      <c r="E72" s="311">
        <f t="shared" ref="E72:E73" si="44">ROUND(C72+D72,2)</f>
        <v>0</v>
      </c>
      <c r="F72" s="660"/>
      <c r="G72" s="308"/>
      <c r="H72" s="308"/>
      <c r="I72" s="308"/>
      <c r="J72" s="125"/>
      <c r="K72" s="125"/>
      <c r="L72" s="125"/>
      <c r="M72" s="125"/>
      <c r="N72" s="125"/>
      <c r="O72" s="125"/>
      <c r="P72" s="125"/>
      <c r="Q72" s="125"/>
      <c r="R72" s="126"/>
    </row>
    <row r="73" spans="1:24" s="58" customFormat="1" ht="15.95" customHeight="1" x14ac:dyDescent="0.2">
      <c r="A73" s="309">
        <f>A16</f>
        <v>8</v>
      </c>
      <c r="B73" s="310" t="str">
        <f>B16</f>
        <v>Administrador em Segurança da Informação Pleno</v>
      </c>
      <c r="C73" s="94">
        <f>ROUND('L3'!I29/21,2)</f>
        <v>0</v>
      </c>
      <c r="D73" s="311">
        <f t="shared" si="43"/>
        <v>0</v>
      </c>
      <c r="E73" s="311">
        <f t="shared" si="44"/>
        <v>0</v>
      </c>
      <c r="F73" s="660"/>
      <c r="G73" s="308"/>
      <c r="H73" s="308"/>
      <c r="I73" s="308"/>
      <c r="J73" s="125"/>
      <c r="K73" s="125"/>
      <c r="L73" s="125"/>
      <c r="M73" s="125"/>
      <c r="N73" s="125"/>
      <c r="O73" s="125"/>
      <c r="P73" s="125"/>
      <c r="Q73" s="125"/>
      <c r="R73" s="126"/>
    </row>
    <row r="74" spans="1:24" s="58" customFormat="1" ht="15.95" customHeight="1" x14ac:dyDescent="0.2">
      <c r="A74" s="97"/>
      <c r="B74" s="98"/>
      <c r="C74" s="99"/>
      <c r="D74" s="99"/>
      <c r="E74" s="100"/>
      <c r="F74" s="101"/>
      <c r="G74" s="102"/>
      <c r="H74" s="103"/>
      <c r="I74" s="104"/>
      <c r="J74" s="87"/>
      <c r="K74" s="87"/>
      <c r="L74" s="87"/>
      <c r="M74" s="87"/>
      <c r="N74" s="87"/>
      <c r="O74" s="87"/>
      <c r="P74" s="87"/>
      <c r="Q74" s="87"/>
      <c r="R74" s="126"/>
    </row>
    <row r="75" spans="1:24" s="81" customFormat="1" ht="24.95" customHeight="1" x14ac:dyDescent="0.2">
      <c r="A75" s="661" t="s">
        <v>176</v>
      </c>
      <c r="B75" s="661"/>
      <c r="C75" s="661"/>
      <c r="D75" s="661"/>
      <c r="E75" s="661"/>
      <c r="F75" s="661"/>
      <c r="G75" s="661"/>
      <c r="H75" s="661"/>
      <c r="I75" s="661"/>
      <c r="J75" s="659"/>
      <c r="K75" s="659"/>
      <c r="L75" s="659"/>
      <c r="M75" s="659"/>
      <c r="N75" s="659"/>
      <c r="O75" s="659"/>
      <c r="P75" s="659"/>
      <c r="Q75" s="659"/>
      <c r="R75" s="79"/>
      <c r="S75" s="80"/>
      <c r="T75" s="80"/>
      <c r="U75" s="80"/>
      <c r="V75" s="80"/>
      <c r="W75" s="80"/>
      <c r="X75" s="80"/>
    </row>
    <row r="76" spans="1:24" s="124" customFormat="1" ht="26.1" customHeight="1" x14ac:dyDescent="0.2">
      <c r="A76" s="658" t="s">
        <v>231</v>
      </c>
      <c r="B76" s="658"/>
      <c r="C76" s="640" t="s">
        <v>177</v>
      </c>
      <c r="D76" s="640" t="s">
        <v>178</v>
      </c>
      <c r="E76" s="640" t="s">
        <v>179</v>
      </c>
      <c r="F76" s="640" t="s">
        <v>180</v>
      </c>
      <c r="G76" s="640" t="s">
        <v>166</v>
      </c>
      <c r="H76" s="640" t="s">
        <v>181</v>
      </c>
      <c r="I76" s="640" t="s">
        <v>182</v>
      </c>
      <c r="J76" s="122"/>
      <c r="K76" s="122"/>
      <c r="L76" s="122"/>
      <c r="M76" s="122"/>
      <c r="N76" s="122"/>
      <c r="O76" s="122"/>
      <c r="P76" s="122"/>
      <c r="Q76" s="122"/>
      <c r="R76" s="123"/>
    </row>
    <row r="77" spans="1:24" s="124" customFormat="1" ht="15" customHeight="1" x14ac:dyDescent="0.2">
      <c r="A77" s="658"/>
      <c r="B77" s="658"/>
      <c r="C77" s="641"/>
      <c r="D77" s="641"/>
      <c r="E77" s="641"/>
      <c r="F77" s="641"/>
      <c r="G77" s="641"/>
      <c r="H77" s="641"/>
      <c r="I77" s="641"/>
      <c r="J77" s="122"/>
      <c r="K77" s="122"/>
      <c r="L77" s="122"/>
      <c r="M77" s="122"/>
      <c r="N77" s="122"/>
      <c r="O77" s="122"/>
      <c r="P77" s="122"/>
      <c r="Q77" s="122"/>
      <c r="R77" s="123"/>
    </row>
    <row r="78" spans="1:24" s="124" customFormat="1" ht="18" customHeight="1" x14ac:dyDescent="0.2">
      <c r="A78" s="658"/>
      <c r="B78" s="658"/>
      <c r="C78" s="641"/>
      <c r="D78" s="641"/>
      <c r="E78" s="641"/>
      <c r="F78" s="641"/>
      <c r="G78" s="641"/>
      <c r="H78" s="641"/>
      <c r="I78" s="641"/>
      <c r="J78" s="122"/>
      <c r="K78" s="122"/>
      <c r="L78" s="122"/>
      <c r="M78" s="122"/>
      <c r="N78" s="122"/>
      <c r="O78" s="122"/>
      <c r="P78" s="122"/>
      <c r="Q78" s="122"/>
      <c r="R78" s="123"/>
    </row>
    <row r="79" spans="1:24" s="124" customFormat="1" ht="18" customHeight="1" x14ac:dyDescent="0.2">
      <c r="A79" s="658"/>
      <c r="B79" s="658"/>
      <c r="C79" s="642"/>
      <c r="D79" s="642"/>
      <c r="E79" s="642"/>
      <c r="F79" s="642"/>
      <c r="G79" s="642"/>
      <c r="H79" s="642"/>
      <c r="I79" s="642"/>
      <c r="J79" s="122"/>
      <c r="K79" s="122"/>
      <c r="L79" s="122"/>
      <c r="M79" s="122"/>
      <c r="N79" s="122"/>
      <c r="O79" s="122"/>
      <c r="P79" s="122"/>
      <c r="Q79" s="122"/>
      <c r="R79" s="123"/>
    </row>
    <row r="80" spans="1:24" s="81" customFormat="1" ht="15" customHeight="1" x14ac:dyDescent="0.2">
      <c r="A80" s="129">
        <f>A15</f>
        <v>7</v>
      </c>
      <c r="B80" s="130" t="str">
        <f>$B$15</f>
        <v>Administrador em Segurança da Informação Júnior</v>
      </c>
      <c r="C80" s="312">
        <f>'L3'!J15</f>
        <v>0</v>
      </c>
      <c r="D80" s="370">
        <v>2</v>
      </c>
      <c r="E80" s="370">
        <v>1</v>
      </c>
      <c r="F80" s="95">
        <f>ROUND(IF(C56&gt;0,(MAX(((C80*D80*(21+E80))-(C56*6%)),0)-MAX(((C80*D80*21)-(C56*6%)),0))/E80,0),2)</f>
        <v>0</v>
      </c>
      <c r="G80" s="95">
        <f t="shared" ref="G80:G81" si="45">F80*$H$15</f>
        <v>0</v>
      </c>
      <c r="H80" s="96">
        <f t="shared" ref="H80:H81" si="46">ROUND(F80+G80,2)</f>
        <v>0</v>
      </c>
      <c r="I80" s="95">
        <f t="shared" ref="I80:I81" si="47">H80*E80</f>
        <v>0</v>
      </c>
      <c r="J80" s="230"/>
      <c r="K80" s="230"/>
      <c r="L80" s="230"/>
      <c r="M80" s="230"/>
      <c r="N80" s="230"/>
      <c r="O80" s="230"/>
      <c r="P80" s="230"/>
      <c r="Q80" s="79"/>
      <c r="R80" s="79"/>
      <c r="S80" s="80"/>
      <c r="T80" s="80"/>
      <c r="U80" s="80"/>
      <c r="V80" s="80"/>
      <c r="W80" s="80"/>
      <c r="X80" s="80"/>
    </row>
    <row r="81" spans="1:1024" s="81" customFormat="1" ht="15" customHeight="1" x14ac:dyDescent="0.2">
      <c r="A81" s="129">
        <f>$A$16</f>
        <v>8</v>
      </c>
      <c r="B81" s="130" t="str">
        <f>$B$16</f>
        <v>Administrador em Segurança da Informação Pleno</v>
      </c>
      <c r="C81" s="312">
        <f>'L3'!J26</f>
        <v>0</v>
      </c>
      <c r="D81" s="370">
        <v>2</v>
      </c>
      <c r="E81" s="370">
        <v>1</v>
      </c>
      <c r="F81" s="95">
        <f>ROUND(IF(C57&gt;0,(MAX(((C81*D81*(21+E81))-(C57*6%)),0)-MAX(((C81*D81*21)-(C57*6%)),0))/E81,0),2)</f>
        <v>0</v>
      </c>
      <c r="G81" s="95">
        <f t="shared" si="45"/>
        <v>0</v>
      </c>
      <c r="H81" s="96">
        <f t="shared" si="46"/>
        <v>0</v>
      </c>
      <c r="I81" s="95">
        <f t="shared" si="47"/>
        <v>0</v>
      </c>
      <c r="J81" s="230"/>
      <c r="K81" s="230"/>
      <c r="L81" s="230"/>
      <c r="M81" s="230"/>
      <c r="N81" s="230"/>
      <c r="O81" s="230"/>
      <c r="P81" s="230"/>
      <c r="Q81" s="79"/>
      <c r="R81" s="79"/>
      <c r="S81" s="80"/>
      <c r="T81" s="80"/>
      <c r="U81" s="80"/>
      <c r="V81" s="80"/>
      <c r="W81" s="80"/>
      <c r="X81" s="80"/>
    </row>
    <row r="82" spans="1:1024" s="149" customFormat="1" ht="15" customHeight="1" x14ac:dyDescent="0.2">
      <c r="A82" s="231"/>
      <c r="B82" s="232"/>
      <c r="C82" s="142"/>
      <c r="D82" s="142"/>
      <c r="E82" s="233"/>
      <c r="F82" s="234"/>
      <c r="G82" s="234"/>
      <c r="H82" s="234"/>
      <c r="I82" s="234"/>
      <c r="J82" s="235"/>
      <c r="K82" s="235"/>
      <c r="L82" s="235"/>
      <c r="M82" s="235"/>
      <c r="N82" s="235"/>
      <c r="O82" s="235"/>
      <c r="P82" s="235"/>
      <c r="Q82" s="235"/>
      <c r="R82" s="236"/>
      <c r="S82" s="146"/>
      <c r="T82" s="146"/>
      <c r="U82" s="146"/>
      <c r="V82" s="146"/>
      <c r="W82" s="146"/>
      <c r="X82" s="146"/>
      <c r="Y82" s="146"/>
      <c r="Z82" s="146"/>
    </row>
    <row r="83" spans="1:1024" s="58" customFormat="1" ht="15" customHeight="1" x14ac:dyDescent="0.2">
      <c r="I83" s="82"/>
      <c r="J83" s="82"/>
      <c r="K83" s="82"/>
      <c r="L83" s="82"/>
      <c r="M83" s="82"/>
      <c r="N83" s="82"/>
      <c r="O83" s="82"/>
      <c r="P83" s="82"/>
      <c r="Q83" s="83"/>
    </row>
    <row r="84" spans="1:1024" s="81" customFormat="1" ht="20.100000000000001" customHeight="1" thickBot="1" x14ac:dyDescent="0.25">
      <c r="A84" s="639" t="s">
        <v>71</v>
      </c>
      <c r="B84" s="639"/>
      <c r="C84" s="639"/>
      <c r="D84" s="639"/>
      <c r="E84" s="639"/>
      <c r="F84" s="639"/>
      <c r="G84" s="639"/>
      <c r="H84" s="639"/>
      <c r="I84" s="639"/>
      <c r="J84" s="78"/>
      <c r="K84" s="78"/>
      <c r="L84" s="78"/>
      <c r="M84" s="78"/>
      <c r="N84" s="78"/>
      <c r="O84" s="78"/>
      <c r="P84" s="78"/>
      <c r="Q84" s="78"/>
      <c r="R84" s="79"/>
      <c r="S84" s="80"/>
      <c r="T84" s="80"/>
      <c r="U84" s="80"/>
      <c r="V84" s="80"/>
      <c r="W84" s="80"/>
      <c r="X84" s="80"/>
    </row>
    <row r="85" spans="1:1024" s="84" customFormat="1" ht="20.100000000000001" customHeight="1" thickTop="1" x14ac:dyDescent="0.2">
      <c r="A85" s="628" t="s">
        <v>236</v>
      </c>
      <c r="B85" s="628"/>
      <c r="C85" s="628"/>
      <c r="D85" s="628"/>
      <c r="E85" s="628"/>
      <c r="F85" s="628"/>
      <c r="G85" s="628"/>
      <c r="H85" s="628"/>
      <c r="I85" s="628"/>
      <c r="J85" s="82"/>
      <c r="K85" s="82"/>
      <c r="L85" s="82"/>
      <c r="M85" s="82"/>
      <c r="N85" s="82"/>
      <c r="O85" s="82"/>
      <c r="P85" s="82"/>
      <c r="Q85" s="83"/>
      <c r="R85" s="58"/>
      <c r="S85" s="58"/>
      <c r="T85" s="58"/>
      <c r="U85" s="58"/>
      <c r="V85" s="58"/>
      <c r="W85" s="58"/>
      <c r="X85" s="58"/>
      <c r="Y85" s="58"/>
      <c r="Z85" s="58"/>
      <c r="AA85" s="58"/>
      <c r="AB85" s="58"/>
      <c r="AC85" s="58"/>
      <c r="AD85" s="58"/>
      <c r="AE85" s="58"/>
      <c r="AF85" s="58"/>
      <c r="AG85" s="58"/>
      <c r="AH85" s="58"/>
      <c r="AI85" s="58"/>
      <c r="AJ85" s="58"/>
      <c r="AK85" s="58"/>
      <c r="AL85" s="58"/>
      <c r="AM85" s="58"/>
      <c r="AN85" s="58"/>
      <c r="AO85" s="58"/>
      <c r="AP85" s="58"/>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c r="BO85" s="58"/>
      <c r="BP85" s="58"/>
      <c r="BQ85" s="58"/>
      <c r="BR85" s="58"/>
      <c r="BS85" s="58"/>
      <c r="BT85" s="58"/>
      <c r="BU85" s="58"/>
      <c r="BV85" s="58"/>
      <c r="BW85" s="58"/>
      <c r="BX85" s="58"/>
      <c r="BY85" s="58"/>
      <c r="BZ85" s="58"/>
      <c r="CA85" s="58"/>
      <c r="CB85" s="58"/>
      <c r="CC85" s="58"/>
      <c r="CD85" s="58"/>
      <c r="CE85" s="58"/>
      <c r="CF85" s="58"/>
      <c r="CG85" s="58"/>
      <c r="CH85" s="58"/>
      <c r="CI85" s="58"/>
      <c r="CJ85" s="58"/>
      <c r="CK85" s="58"/>
      <c r="CL85" s="58"/>
      <c r="CM85" s="58"/>
      <c r="CN85" s="58"/>
      <c r="CO85" s="58"/>
      <c r="CP85" s="58"/>
      <c r="CQ85" s="58"/>
      <c r="CR85" s="58"/>
      <c r="CS85" s="58"/>
      <c r="CT85" s="58"/>
      <c r="CU85" s="58"/>
      <c r="CV85" s="58"/>
      <c r="CW85" s="58"/>
      <c r="CX85" s="58"/>
      <c r="CY85" s="58"/>
      <c r="CZ85" s="58"/>
      <c r="DA85" s="58"/>
      <c r="DB85" s="58"/>
      <c r="DC85" s="58"/>
      <c r="DD85" s="58"/>
      <c r="DE85" s="58"/>
      <c r="DF85" s="58"/>
      <c r="DG85" s="58"/>
      <c r="DH85" s="58"/>
      <c r="DI85" s="58"/>
      <c r="DJ85" s="58"/>
      <c r="DK85" s="58"/>
      <c r="DL85" s="58"/>
      <c r="DM85" s="58"/>
      <c r="DN85" s="58"/>
      <c r="DO85" s="58"/>
      <c r="DP85" s="58"/>
      <c r="DQ85" s="58"/>
      <c r="DR85" s="58"/>
      <c r="DS85" s="58"/>
      <c r="DT85" s="58"/>
      <c r="DU85" s="58"/>
      <c r="DV85" s="58"/>
      <c r="DW85" s="58"/>
      <c r="DX85" s="58"/>
      <c r="DY85" s="58"/>
      <c r="DZ85" s="58"/>
      <c r="EA85" s="58"/>
      <c r="EB85" s="58"/>
      <c r="EC85" s="58"/>
      <c r="ED85" s="58"/>
      <c r="EE85" s="58"/>
      <c r="EF85" s="58"/>
      <c r="EG85" s="58"/>
      <c r="EH85" s="58"/>
      <c r="EI85" s="58"/>
      <c r="EJ85" s="58"/>
      <c r="EK85" s="58"/>
      <c r="EL85" s="58"/>
      <c r="EM85" s="58"/>
      <c r="EN85" s="58"/>
      <c r="EO85" s="58"/>
      <c r="EP85" s="58"/>
      <c r="EQ85" s="58"/>
      <c r="ER85" s="58"/>
      <c r="ES85" s="58"/>
      <c r="ET85" s="58"/>
      <c r="EU85" s="58"/>
      <c r="EV85" s="58"/>
      <c r="EW85" s="58"/>
      <c r="EX85" s="58"/>
      <c r="EY85" s="58"/>
      <c r="EZ85" s="58"/>
      <c r="FA85" s="58"/>
      <c r="FB85" s="58"/>
      <c r="FC85" s="58"/>
      <c r="FD85" s="58"/>
      <c r="FE85" s="58"/>
      <c r="FF85" s="58"/>
      <c r="FG85" s="58"/>
      <c r="FH85" s="58"/>
      <c r="FI85" s="58"/>
      <c r="FJ85" s="58"/>
      <c r="FK85" s="58"/>
      <c r="FL85" s="58"/>
      <c r="FM85" s="58"/>
      <c r="FN85" s="58"/>
      <c r="FO85" s="58"/>
      <c r="FP85" s="58"/>
      <c r="FQ85" s="58"/>
      <c r="FR85" s="58"/>
      <c r="FS85" s="58"/>
      <c r="FT85" s="58"/>
      <c r="FU85" s="58"/>
      <c r="FV85" s="58"/>
      <c r="FW85" s="58"/>
      <c r="FX85" s="58"/>
      <c r="FY85" s="58"/>
      <c r="FZ85" s="58"/>
      <c r="GA85" s="58"/>
      <c r="GB85" s="58"/>
      <c r="GC85" s="58"/>
      <c r="GD85" s="58"/>
      <c r="GE85" s="58"/>
      <c r="GF85" s="58"/>
      <c r="GG85" s="58"/>
      <c r="GH85" s="58"/>
      <c r="GI85" s="58"/>
      <c r="GJ85" s="58"/>
      <c r="GK85" s="58"/>
      <c r="GL85" s="58"/>
      <c r="GM85" s="58"/>
      <c r="GN85" s="58"/>
      <c r="GO85" s="58"/>
      <c r="GP85" s="58"/>
      <c r="GQ85" s="58"/>
      <c r="GR85" s="58"/>
      <c r="GS85" s="58"/>
      <c r="GT85" s="58"/>
      <c r="GU85" s="58"/>
      <c r="GV85" s="58"/>
      <c r="GW85" s="58"/>
      <c r="GX85" s="58"/>
      <c r="GY85" s="58"/>
      <c r="GZ85" s="58"/>
      <c r="HA85" s="58"/>
      <c r="HB85" s="58"/>
      <c r="HC85" s="58"/>
      <c r="HD85" s="58"/>
      <c r="HE85" s="58"/>
      <c r="HF85" s="58"/>
      <c r="HG85" s="58"/>
      <c r="HH85" s="58"/>
      <c r="HI85" s="58"/>
      <c r="HJ85" s="58"/>
      <c r="HK85" s="58"/>
      <c r="HL85" s="58"/>
      <c r="HM85" s="58"/>
      <c r="HN85" s="58"/>
      <c r="HO85" s="58"/>
      <c r="HP85" s="58"/>
      <c r="HQ85" s="58"/>
      <c r="HR85" s="58"/>
      <c r="HS85" s="58"/>
      <c r="HT85" s="58"/>
      <c r="HU85" s="58"/>
      <c r="HV85" s="58"/>
      <c r="HW85" s="58"/>
      <c r="HX85" s="58"/>
      <c r="HY85" s="58"/>
      <c r="HZ85" s="58"/>
      <c r="IA85" s="58"/>
      <c r="IB85" s="58"/>
      <c r="IC85" s="58"/>
      <c r="ID85" s="58"/>
      <c r="IE85" s="58"/>
      <c r="IF85" s="58"/>
      <c r="IG85" s="58"/>
      <c r="IH85" s="58"/>
      <c r="II85" s="58"/>
      <c r="IJ85" s="58"/>
      <c r="IK85" s="58"/>
      <c r="IL85" s="58"/>
      <c r="IM85" s="58"/>
      <c r="IN85" s="58"/>
      <c r="IO85" s="58"/>
      <c r="IP85" s="58"/>
      <c r="IQ85" s="58"/>
      <c r="IR85" s="58"/>
      <c r="IS85" s="58"/>
      <c r="IT85" s="58"/>
      <c r="IU85" s="58"/>
      <c r="IV85" s="58"/>
      <c r="IW85" s="58"/>
      <c r="IX85" s="58"/>
      <c r="IY85" s="58"/>
      <c r="IZ85" s="58"/>
      <c r="JA85" s="58"/>
      <c r="JB85" s="58"/>
      <c r="JC85" s="58"/>
      <c r="JD85" s="58"/>
      <c r="JE85" s="58"/>
      <c r="JF85" s="58"/>
      <c r="JG85" s="58"/>
      <c r="JH85" s="58"/>
      <c r="JI85" s="58"/>
      <c r="JJ85" s="58"/>
      <c r="JK85" s="58"/>
      <c r="JL85" s="58"/>
      <c r="JM85" s="58"/>
      <c r="JN85" s="58"/>
      <c r="JO85" s="58"/>
      <c r="JP85" s="58"/>
      <c r="JQ85" s="58"/>
      <c r="JR85" s="58"/>
      <c r="JS85" s="58"/>
      <c r="JT85" s="58"/>
      <c r="JU85" s="58"/>
      <c r="JV85" s="58"/>
      <c r="JW85" s="58"/>
      <c r="JX85" s="58"/>
      <c r="JY85" s="58"/>
      <c r="JZ85" s="58"/>
      <c r="KA85" s="58"/>
      <c r="KB85" s="58"/>
      <c r="KC85" s="58"/>
      <c r="KD85" s="58"/>
      <c r="KE85" s="58"/>
      <c r="KF85" s="58"/>
      <c r="KG85" s="58"/>
      <c r="KH85" s="58"/>
      <c r="KI85" s="58"/>
      <c r="KJ85" s="58"/>
      <c r="KK85" s="58"/>
      <c r="KL85" s="58"/>
      <c r="KM85" s="58"/>
      <c r="KN85" s="58"/>
      <c r="KO85" s="58"/>
      <c r="KP85" s="58"/>
      <c r="KQ85" s="58"/>
      <c r="KR85" s="58"/>
      <c r="KS85" s="58"/>
      <c r="KT85" s="58"/>
      <c r="KU85" s="58"/>
      <c r="KV85" s="58"/>
      <c r="KW85" s="58"/>
      <c r="KX85" s="58"/>
      <c r="KY85" s="58"/>
      <c r="KZ85" s="58"/>
      <c r="LA85" s="58"/>
      <c r="LB85" s="58"/>
      <c r="LC85" s="58"/>
      <c r="LD85" s="58"/>
      <c r="LE85" s="58"/>
      <c r="LF85" s="58"/>
      <c r="LG85" s="58"/>
      <c r="LH85" s="58"/>
      <c r="LI85" s="58"/>
      <c r="LJ85" s="58"/>
      <c r="LK85" s="58"/>
      <c r="LL85" s="58"/>
      <c r="LM85" s="58"/>
      <c r="LN85" s="58"/>
      <c r="LO85" s="58"/>
      <c r="LP85" s="58"/>
      <c r="LQ85" s="58"/>
      <c r="LR85" s="58"/>
      <c r="LS85" s="58"/>
      <c r="LT85" s="58"/>
      <c r="LU85" s="58"/>
      <c r="LV85" s="58"/>
      <c r="LW85" s="58"/>
      <c r="LX85" s="58"/>
      <c r="LY85" s="58"/>
      <c r="LZ85" s="58"/>
      <c r="MA85" s="58"/>
      <c r="MB85" s="58"/>
      <c r="MC85" s="58"/>
      <c r="MD85" s="58"/>
      <c r="ME85" s="58"/>
      <c r="MF85" s="58"/>
      <c r="MG85" s="58"/>
      <c r="MH85" s="58"/>
      <c r="MI85" s="58"/>
      <c r="MJ85" s="58"/>
      <c r="MK85" s="58"/>
      <c r="ML85" s="58"/>
      <c r="MM85" s="58"/>
      <c r="MN85" s="58"/>
      <c r="MO85" s="58"/>
      <c r="MP85" s="58"/>
      <c r="MQ85" s="58"/>
      <c r="MR85" s="58"/>
      <c r="MS85" s="58"/>
      <c r="MT85" s="58"/>
      <c r="MU85" s="58"/>
      <c r="MV85" s="58"/>
      <c r="MW85" s="58"/>
      <c r="MX85" s="58"/>
      <c r="MY85" s="58"/>
      <c r="MZ85" s="58"/>
      <c r="NA85" s="58"/>
      <c r="NB85" s="58"/>
      <c r="NC85" s="58"/>
      <c r="ND85" s="58"/>
      <c r="NE85" s="58"/>
      <c r="NF85" s="58"/>
      <c r="NG85" s="58"/>
      <c r="NH85" s="58"/>
      <c r="NI85" s="58"/>
      <c r="NJ85" s="58"/>
      <c r="NK85" s="58"/>
      <c r="NL85" s="58"/>
      <c r="NM85" s="58"/>
      <c r="NN85" s="58"/>
      <c r="NO85" s="58"/>
      <c r="NP85" s="58"/>
      <c r="NQ85" s="58"/>
      <c r="NR85" s="58"/>
      <c r="NS85" s="58"/>
      <c r="NT85" s="58"/>
      <c r="NU85" s="58"/>
      <c r="NV85" s="58"/>
      <c r="NW85" s="58"/>
      <c r="NX85" s="58"/>
      <c r="NY85" s="58"/>
      <c r="NZ85" s="58"/>
      <c r="OA85" s="58"/>
      <c r="OB85" s="58"/>
      <c r="OC85" s="58"/>
      <c r="OD85" s="58"/>
      <c r="OE85" s="58"/>
      <c r="OF85" s="58"/>
      <c r="OG85" s="58"/>
      <c r="OH85" s="58"/>
      <c r="OI85" s="58"/>
      <c r="OJ85" s="58"/>
      <c r="OK85" s="58"/>
      <c r="OL85" s="58"/>
      <c r="OM85" s="58"/>
      <c r="ON85" s="58"/>
      <c r="OO85" s="58"/>
      <c r="OP85" s="58"/>
      <c r="OQ85" s="58"/>
      <c r="OR85" s="58"/>
      <c r="OS85" s="58"/>
      <c r="OT85" s="58"/>
      <c r="OU85" s="58"/>
      <c r="OV85" s="58"/>
      <c r="OW85" s="58"/>
      <c r="OX85" s="58"/>
      <c r="OY85" s="58"/>
      <c r="OZ85" s="58"/>
      <c r="PA85" s="58"/>
      <c r="PB85" s="58"/>
      <c r="PC85" s="58"/>
      <c r="PD85" s="58"/>
      <c r="PE85" s="58"/>
      <c r="PF85" s="58"/>
      <c r="PG85" s="58"/>
      <c r="PH85" s="58"/>
      <c r="PI85" s="58"/>
      <c r="PJ85" s="58"/>
      <c r="PK85" s="58"/>
      <c r="PL85" s="58"/>
      <c r="PM85" s="58"/>
      <c r="PN85" s="58"/>
      <c r="PO85" s="58"/>
      <c r="PP85" s="58"/>
      <c r="PQ85" s="58"/>
      <c r="PR85" s="58"/>
      <c r="PS85" s="58"/>
      <c r="PT85" s="58"/>
      <c r="PU85" s="58"/>
      <c r="PV85" s="58"/>
      <c r="PW85" s="58"/>
      <c r="PX85" s="58"/>
      <c r="PY85" s="58"/>
      <c r="PZ85" s="58"/>
      <c r="QA85" s="58"/>
      <c r="QB85" s="58"/>
      <c r="QC85" s="58"/>
      <c r="QD85" s="58"/>
      <c r="QE85" s="58"/>
      <c r="QF85" s="58"/>
      <c r="QG85" s="58"/>
      <c r="QH85" s="58"/>
      <c r="QI85" s="58"/>
      <c r="QJ85" s="58"/>
      <c r="QK85" s="58"/>
      <c r="QL85" s="58"/>
      <c r="QM85" s="58"/>
      <c r="QN85" s="58"/>
      <c r="QO85" s="58"/>
      <c r="QP85" s="58"/>
      <c r="QQ85" s="58"/>
      <c r="QR85" s="58"/>
      <c r="QS85" s="58"/>
      <c r="QT85" s="58"/>
      <c r="QU85" s="58"/>
      <c r="QV85" s="58"/>
      <c r="QW85" s="58"/>
      <c r="QX85" s="58"/>
      <c r="QY85" s="58"/>
      <c r="QZ85" s="58"/>
      <c r="RA85" s="58"/>
      <c r="RB85" s="58"/>
      <c r="RC85" s="58"/>
      <c r="RD85" s="58"/>
      <c r="RE85" s="58"/>
      <c r="RF85" s="58"/>
      <c r="RG85" s="58"/>
      <c r="RH85" s="58"/>
      <c r="RI85" s="58"/>
      <c r="RJ85" s="58"/>
      <c r="RK85" s="58"/>
      <c r="RL85" s="58"/>
      <c r="RM85" s="58"/>
      <c r="RN85" s="58"/>
      <c r="RO85" s="58"/>
      <c r="RP85" s="58"/>
      <c r="RQ85" s="58"/>
      <c r="RR85" s="58"/>
      <c r="RS85" s="58"/>
      <c r="RT85" s="58"/>
      <c r="RU85" s="58"/>
      <c r="RV85" s="58"/>
      <c r="RW85" s="58"/>
      <c r="RX85" s="58"/>
      <c r="RY85" s="58"/>
      <c r="RZ85" s="58"/>
      <c r="SA85" s="58"/>
      <c r="SB85" s="58"/>
      <c r="SC85" s="58"/>
      <c r="SD85" s="58"/>
      <c r="SE85" s="58"/>
      <c r="SF85" s="58"/>
      <c r="SG85" s="58"/>
      <c r="SH85" s="58"/>
      <c r="SI85" s="58"/>
      <c r="SJ85" s="58"/>
      <c r="SK85" s="58"/>
      <c r="SL85" s="58"/>
      <c r="SM85" s="58"/>
      <c r="SN85" s="58"/>
      <c r="SO85" s="58"/>
      <c r="SP85" s="58"/>
      <c r="SQ85" s="58"/>
      <c r="SR85" s="58"/>
      <c r="SS85" s="58"/>
      <c r="ST85" s="58"/>
      <c r="SU85" s="58"/>
      <c r="SV85" s="58"/>
      <c r="SW85" s="58"/>
      <c r="SX85" s="58"/>
      <c r="SY85" s="58"/>
      <c r="SZ85" s="58"/>
      <c r="TA85" s="58"/>
      <c r="TB85" s="58"/>
      <c r="TC85" s="58"/>
      <c r="TD85" s="58"/>
      <c r="TE85" s="58"/>
      <c r="TF85" s="58"/>
      <c r="TG85" s="58"/>
      <c r="TH85" s="58"/>
      <c r="TI85" s="58"/>
      <c r="TJ85" s="58"/>
      <c r="TK85" s="58"/>
      <c r="TL85" s="58"/>
      <c r="TM85" s="58"/>
      <c r="TN85" s="58"/>
      <c r="TO85" s="58"/>
      <c r="TP85" s="58"/>
      <c r="TQ85" s="58"/>
      <c r="TR85" s="58"/>
      <c r="TS85" s="58"/>
      <c r="TT85" s="58"/>
      <c r="TU85" s="58"/>
      <c r="TV85" s="58"/>
      <c r="TW85" s="58"/>
      <c r="TX85" s="58"/>
      <c r="TY85" s="58"/>
      <c r="TZ85" s="58"/>
      <c r="UA85" s="58"/>
      <c r="UB85" s="58"/>
      <c r="UC85" s="58"/>
      <c r="UD85" s="58"/>
      <c r="UE85" s="58"/>
      <c r="UF85" s="58"/>
      <c r="UG85" s="58"/>
      <c r="UH85" s="58"/>
      <c r="UI85" s="58"/>
      <c r="UJ85" s="58"/>
      <c r="UK85" s="58"/>
      <c r="UL85" s="58"/>
      <c r="UM85" s="58"/>
      <c r="UN85" s="58"/>
      <c r="UO85" s="58"/>
      <c r="UP85" s="58"/>
      <c r="UQ85" s="58"/>
      <c r="UR85" s="58"/>
      <c r="US85" s="58"/>
      <c r="UT85" s="58"/>
      <c r="UU85" s="58"/>
      <c r="UV85" s="58"/>
      <c r="UW85" s="58"/>
      <c r="UX85" s="58"/>
      <c r="UY85" s="58"/>
      <c r="UZ85" s="58"/>
      <c r="VA85" s="58"/>
      <c r="VB85" s="58"/>
      <c r="VC85" s="58"/>
      <c r="VD85" s="58"/>
      <c r="VE85" s="58"/>
      <c r="VF85" s="58"/>
      <c r="VG85" s="58"/>
      <c r="VH85" s="58"/>
      <c r="VI85" s="58"/>
      <c r="VJ85" s="58"/>
      <c r="VK85" s="58"/>
      <c r="VL85" s="58"/>
      <c r="VM85" s="58"/>
      <c r="VN85" s="58"/>
      <c r="VO85" s="58"/>
      <c r="VP85" s="58"/>
      <c r="VQ85" s="58"/>
      <c r="VR85" s="58"/>
      <c r="VS85" s="58"/>
      <c r="VT85" s="58"/>
      <c r="VU85" s="58"/>
      <c r="VV85" s="58"/>
      <c r="VW85" s="58"/>
      <c r="VX85" s="58"/>
      <c r="VY85" s="58"/>
      <c r="VZ85" s="58"/>
      <c r="WA85" s="58"/>
      <c r="WB85" s="58"/>
      <c r="WC85" s="58"/>
      <c r="WD85" s="58"/>
      <c r="WE85" s="58"/>
      <c r="WF85" s="58"/>
      <c r="WG85" s="58"/>
      <c r="WH85" s="58"/>
      <c r="WI85" s="58"/>
      <c r="WJ85" s="58"/>
      <c r="WK85" s="58"/>
      <c r="WL85" s="58"/>
      <c r="WM85" s="58"/>
      <c r="WN85" s="58"/>
      <c r="WO85" s="58"/>
      <c r="WP85" s="58"/>
      <c r="WQ85" s="58"/>
      <c r="WR85" s="58"/>
      <c r="WS85" s="58"/>
      <c r="WT85" s="58"/>
      <c r="WU85" s="58"/>
      <c r="WV85" s="58"/>
      <c r="WW85" s="58"/>
      <c r="WX85" s="58"/>
      <c r="WY85" s="58"/>
      <c r="WZ85" s="58"/>
      <c r="XA85" s="58"/>
      <c r="XB85" s="58"/>
      <c r="XC85" s="58"/>
      <c r="XD85" s="58"/>
      <c r="XE85" s="58"/>
      <c r="XF85" s="58"/>
      <c r="XG85" s="58"/>
      <c r="XH85" s="58"/>
      <c r="XI85" s="58"/>
      <c r="XJ85" s="58"/>
      <c r="XK85" s="58"/>
      <c r="XL85" s="58"/>
      <c r="XM85" s="58"/>
      <c r="XN85" s="58"/>
      <c r="XO85" s="58"/>
      <c r="XP85" s="58"/>
      <c r="XQ85" s="58"/>
      <c r="XR85" s="58"/>
      <c r="XS85" s="58"/>
      <c r="XT85" s="58"/>
      <c r="XU85" s="58"/>
      <c r="XV85" s="58"/>
      <c r="XW85" s="58"/>
      <c r="XX85" s="58"/>
      <c r="XY85" s="58"/>
      <c r="XZ85" s="58"/>
      <c r="YA85" s="58"/>
      <c r="YB85" s="58"/>
      <c r="YC85" s="58"/>
      <c r="YD85" s="58"/>
      <c r="YE85" s="58"/>
      <c r="YF85" s="58"/>
      <c r="YG85" s="58"/>
      <c r="YH85" s="58"/>
      <c r="YI85" s="58"/>
      <c r="YJ85" s="58"/>
      <c r="YK85" s="58"/>
      <c r="YL85" s="58"/>
      <c r="YM85" s="58"/>
      <c r="YN85" s="58"/>
      <c r="YO85" s="58"/>
      <c r="YP85" s="58"/>
      <c r="YQ85" s="58"/>
      <c r="YR85" s="58"/>
      <c r="YS85" s="58"/>
      <c r="YT85" s="58"/>
      <c r="YU85" s="58"/>
      <c r="YV85" s="58"/>
      <c r="YW85" s="58"/>
      <c r="YX85" s="58"/>
      <c r="YY85" s="58"/>
      <c r="YZ85" s="58"/>
      <c r="ZA85" s="58"/>
      <c r="ZB85" s="58"/>
      <c r="ZC85" s="58"/>
      <c r="ZD85" s="58"/>
      <c r="ZE85" s="58"/>
      <c r="ZF85" s="58"/>
      <c r="ZG85" s="58"/>
      <c r="ZH85" s="58"/>
      <c r="ZI85" s="58"/>
      <c r="ZJ85" s="58"/>
      <c r="ZK85" s="58"/>
      <c r="ZL85" s="58"/>
      <c r="ZM85" s="58"/>
      <c r="ZN85" s="58"/>
      <c r="ZO85" s="58"/>
      <c r="ZP85" s="58"/>
      <c r="ZQ85" s="58"/>
      <c r="ZR85" s="58"/>
      <c r="ZS85" s="58"/>
      <c r="ZT85" s="58"/>
      <c r="ZU85" s="58"/>
      <c r="ZV85" s="58"/>
      <c r="ZW85" s="58"/>
      <c r="ZX85" s="58"/>
      <c r="ZY85" s="58"/>
      <c r="ZZ85" s="58"/>
      <c r="AAA85" s="58"/>
      <c r="AAB85" s="58"/>
      <c r="AAC85" s="58"/>
      <c r="AAD85" s="58"/>
      <c r="AAE85" s="58"/>
      <c r="AAF85" s="58"/>
      <c r="AAG85" s="58"/>
      <c r="AAH85" s="58"/>
      <c r="AAI85" s="58"/>
      <c r="AAJ85" s="58"/>
      <c r="AAK85" s="58"/>
      <c r="AAL85" s="58"/>
      <c r="AAM85" s="58"/>
      <c r="AAN85" s="58"/>
      <c r="AAO85" s="58"/>
      <c r="AAP85" s="58"/>
      <c r="AAQ85" s="58"/>
      <c r="AAR85" s="58"/>
      <c r="AAS85" s="58"/>
      <c r="AAT85" s="58"/>
      <c r="AAU85" s="58"/>
      <c r="AAV85" s="58"/>
      <c r="AAW85" s="58"/>
      <c r="AAX85" s="58"/>
      <c r="AAY85" s="58"/>
      <c r="AAZ85" s="58"/>
      <c r="ABA85" s="58"/>
      <c r="ABB85" s="58"/>
      <c r="ABC85" s="58"/>
      <c r="ABD85" s="58"/>
      <c r="ABE85" s="58"/>
      <c r="ABF85" s="58"/>
      <c r="ABG85" s="58"/>
      <c r="ABH85" s="58"/>
      <c r="ABI85" s="58"/>
      <c r="ABJ85" s="58"/>
      <c r="ABK85" s="58"/>
      <c r="ABL85" s="58"/>
      <c r="ABM85" s="58"/>
      <c r="ABN85" s="58"/>
      <c r="ABO85" s="58"/>
      <c r="ABP85" s="58"/>
      <c r="ABQ85" s="58"/>
      <c r="ABR85" s="58"/>
      <c r="ABS85" s="58"/>
      <c r="ABT85" s="58"/>
      <c r="ABU85" s="58"/>
      <c r="ABV85" s="58"/>
      <c r="ABW85" s="58"/>
      <c r="ABX85" s="58"/>
      <c r="ABY85" s="58"/>
      <c r="ABZ85" s="58"/>
      <c r="ACA85" s="58"/>
      <c r="ACB85" s="58"/>
      <c r="ACC85" s="58"/>
      <c r="ACD85" s="58"/>
      <c r="ACE85" s="58"/>
      <c r="ACF85" s="58"/>
      <c r="ACG85" s="58"/>
      <c r="ACH85" s="58"/>
      <c r="ACI85" s="58"/>
      <c r="ACJ85" s="58"/>
      <c r="ACK85" s="58"/>
      <c r="ACL85" s="58"/>
      <c r="ACM85" s="58"/>
      <c r="ACN85" s="58"/>
      <c r="ACO85" s="58"/>
      <c r="ACP85" s="58"/>
      <c r="ACQ85" s="58"/>
      <c r="ACR85" s="58"/>
      <c r="ACS85" s="58"/>
      <c r="ACT85" s="58"/>
      <c r="ACU85" s="58"/>
      <c r="ACV85" s="58"/>
      <c r="ACW85" s="58"/>
      <c r="ACX85" s="58"/>
      <c r="ACY85" s="58"/>
      <c r="ACZ85" s="58"/>
      <c r="ADA85" s="58"/>
      <c r="ADB85" s="58"/>
      <c r="ADC85" s="58"/>
      <c r="ADD85" s="58"/>
      <c r="ADE85" s="58"/>
      <c r="ADF85" s="58"/>
      <c r="ADG85" s="58"/>
      <c r="ADH85" s="58"/>
      <c r="ADI85" s="58"/>
      <c r="ADJ85" s="58"/>
      <c r="ADK85" s="58"/>
      <c r="ADL85" s="58"/>
      <c r="ADM85" s="58"/>
      <c r="ADN85" s="58"/>
      <c r="ADO85" s="58"/>
      <c r="ADP85" s="58"/>
      <c r="ADQ85" s="58"/>
      <c r="ADR85" s="58"/>
      <c r="ADS85" s="58"/>
      <c r="ADT85" s="58"/>
      <c r="ADU85" s="58"/>
      <c r="ADV85" s="58"/>
      <c r="ADW85" s="58"/>
      <c r="ADX85" s="58"/>
      <c r="ADY85" s="58"/>
      <c r="ADZ85" s="58"/>
      <c r="AEA85" s="58"/>
      <c r="AEB85" s="58"/>
      <c r="AEC85" s="58"/>
      <c r="AED85" s="58"/>
      <c r="AEE85" s="58"/>
      <c r="AEF85" s="58"/>
      <c r="AEG85" s="58"/>
      <c r="AEH85" s="58"/>
      <c r="AEI85" s="58"/>
      <c r="AEJ85" s="58"/>
      <c r="AEK85" s="58"/>
      <c r="AEL85" s="58"/>
      <c r="AEM85" s="58"/>
      <c r="AEN85" s="58"/>
      <c r="AEO85" s="58"/>
      <c r="AEP85" s="58"/>
      <c r="AEQ85" s="58"/>
      <c r="AER85" s="58"/>
      <c r="AES85" s="58"/>
      <c r="AET85" s="58"/>
      <c r="AEU85" s="58"/>
      <c r="AEV85" s="58"/>
      <c r="AEW85" s="58"/>
      <c r="AEX85" s="58"/>
      <c r="AEY85" s="58"/>
      <c r="AEZ85" s="58"/>
      <c r="AFA85" s="58"/>
      <c r="AFB85" s="58"/>
      <c r="AFC85" s="58"/>
      <c r="AFD85" s="58"/>
      <c r="AFE85" s="58"/>
      <c r="AFF85" s="58"/>
      <c r="AFG85" s="58"/>
      <c r="AFH85" s="58"/>
      <c r="AFI85" s="58"/>
      <c r="AFJ85" s="58"/>
      <c r="AFK85" s="58"/>
      <c r="AFL85" s="58"/>
      <c r="AFM85" s="58"/>
      <c r="AFN85" s="58"/>
      <c r="AFO85" s="58"/>
      <c r="AFP85" s="58"/>
      <c r="AFQ85" s="58"/>
      <c r="AFR85" s="58"/>
      <c r="AFS85" s="58"/>
      <c r="AFT85" s="58"/>
      <c r="AFU85" s="58"/>
      <c r="AFV85" s="58"/>
      <c r="AFW85" s="58"/>
      <c r="AFX85" s="58"/>
      <c r="AFY85" s="58"/>
      <c r="AFZ85" s="58"/>
      <c r="AGA85" s="58"/>
      <c r="AGB85" s="58"/>
      <c r="AGC85" s="58"/>
      <c r="AGD85" s="58"/>
      <c r="AGE85" s="58"/>
      <c r="AGF85" s="58"/>
      <c r="AGG85" s="58"/>
      <c r="AGH85" s="58"/>
      <c r="AGI85" s="58"/>
      <c r="AGJ85" s="58"/>
      <c r="AGK85" s="58"/>
      <c r="AGL85" s="58"/>
      <c r="AGM85" s="58"/>
      <c r="AGN85" s="58"/>
      <c r="AGO85" s="58"/>
      <c r="AGP85" s="58"/>
      <c r="AGQ85" s="58"/>
      <c r="AGR85" s="58"/>
      <c r="AGS85" s="58"/>
      <c r="AGT85" s="58"/>
      <c r="AGU85" s="58"/>
      <c r="AGV85" s="58"/>
      <c r="AGW85" s="58"/>
      <c r="AGX85" s="58"/>
      <c r="AGY85" s="58"/>
      <c r="AGZ85" s="58"/>
      <c r="AHA85" s="58"/>
      <c r="AHB85" s="58"/>
      <c r="AHC85" s="58"/>
      <c r="AHD85" s="58"/>
      <c r="AHE85" s="58"/>
      <c r="AHF85" s="58"/>
      <c r="AHG85" s="58"/>
      <c r="AHH85" s="58"/>
      <c r="AHI85" s="58"/>
      <c r="AHJ85" s="58"/>
      <c r="AHK85" s="58"/>
      <c r="AHL85" s="58"/>
      <c r="AHM85" s="58"/>
      <c r="AHN85" s="58"/>
      <c r="AHO85" s="58"/>
      <c r="AHP85" s="58"/>
      <c r="AHQ85" s="58"/>
      <c r="AHR85" s="58"/>
      <c r="AHS85" s="58"/>
      <c r="AHT85" s="58"/>
      <c r="AHU85" s="58"/>
      <c r="AHV85" s="58"/>
      <c r="AHW85" s="58"/>
      <c r="AHX85" s="58"/>
      <c r="AHY85" s="58"/>
      <c r="AHZ85" s="58"/>
      <c r="AIA85" s="58"/>
      <c r="AIB85" s="58"/>
      <c r="AIC85" s="58"/>
      <c r="AID85" s="58"/>
      <c r="AIE85" s="58"/>
      <c r="AIF85" s="58"/>
      <c r="AIG85" s="58"/>
      <c r="AIH85" s="58"/>
      <c r="AII85" s="58"/>
      <c r="AIJ85" s="58"/>
      <c r="AIK85" s="58"/>
      <c r="AIL85" s="58"/>
      <c r="AIM85" s="58"/>
      <c r="AIN85" s="58"/>
      <c r="AIO85" s="58"/>
      <c r="AIP85" s="58"/>
      <c r="AIQ85" s="58"/>
      <c r="AIR85" s="58"/>
      <c r="AIS85" s="58"/>
      <c r="AIT85" s="58"/>
      <c r="AIU85" s="58"/>
      <c r="AIV85" s="58"/>
      <c r="AIW85" s="58"/>
      <c r="AIX85" s="58"/>
      <c r="AIY85" s="58"/>
      <c r="AIZ85" s="58"/>
      <c r="AJA85" s="58"/>
      <c r="AJB85" s="58"/>
      <c r="AJC85" s="58"/>
      <c r="AJD85" s="58"/>
      <c r="AJE85" s="58"/>
      <c r="AJF85" s="58"/>
      <c r="AJG85" s="58"/>
      <c r="AJH85" s="58"/>
      <c r="AJI85" s="58"/>
      <c r="AJJ85" s="58"/>
      <c r="AJK85" s="58"/>
      <c r="AJL85" s="58"/>
      <c r="AJM85" s="58"/>
      <c r="AJN85" s="58"/>
      <c r="AJO85" s="58"/>
      <c r="AJP85" s="58"/>
      <c r="AJQ85" s="58"/>
      <c r="AJR85" s="58"/>
      <c r="AJS85" s="58"/>
      <c r="AJT85" s="58"/>
      <c r="AJU85" s="58"/>
      <c r="AJV85" s="58"/>
      <c r="AJW85" s="58"/>
      <c r="AJX85" s="58"/>
      <c r="AJY85" s="58"/>
      <c r="AJZ85" s="58"/>
      <c r="AKA85" s="58"/>
      <c r="AKB85" s="58"/>
      <c r="AKC85" s="58"/>
      <c r="AKD85" s="58"/>
      <c r="AKE85" s="58"/>
      <c r="AKF85" s="58"/>
      <c r="AKG85" s="58"/>
      <c r="AKH85" s="58"/>
      <c r="AKI85" s="58"/>
      <c r="AKJ85" s="58"/>
      <c r="AKK85" s="58"/>
      <c r="AKL85" s="58"/>
      <c r="AKM85" s="58"/>
      <c r="AKN85" s="58"/>
      <c r="AKO85" s="58"/>
      <c r="AKP85" s="58"/>
      <c r="AKQ85" s="58"/>
      <c r="AKR85" s="58"/>
      <c r="AKS85" s="58"/>
      <c r="AKT85" s="58"/>
      <c r="AKU85" s="58"/>
      <c r="AKV85" s="58"/>
      <c r="AKW85" s="58"/>
      <c r="AKX85" s="58"/>
      <c r="AKY85" s="58"/>
      <c r="AKZ85" s="58"/>
      <c r="ALA85" s="58"/>
      <c r="ALB85" s="58"/>
      <c r="ALC85" s="58"/>
      <c r="ALD85" s="58"/>
      <c r="ALE85" s="58"/>
      <c r="ALF85" s="58"/>
      <c r="ALG85" s="58"/>
      <c r="ALH85" s="58"/>
      <c r="ALI85" s="58"/>
      <c r="ALJ85" s="58"/>
      <c r="ALK85" s="58"/>
      <c r="ALL85" s="58"/>
      <c r="ALM85" s="58"/>
      <c r="ALN85" s="58"/>
      <c r="ALO85" s="58"/>
      <c r="ALP85" s="58"/>
      <c r="ALQ85" s="58"/>
      <c r="ALR85" s="58"/>
      <c r="ALS85" s="58"/>
      <c r="ALT85" s="58"/>
      <c r="ALU85" s="58"/>
      <c r="ALV85" s="58"/>
      <c r="ALW85" s="58"/>
      <c r="ALX85" s="58"/>
      <c r="ALY85" s="58"/>
      <c r="ALZ85" s="58"/>
      <c r="AMA85" s="58"/>
      <c r="AMB85" s="58"/>
      <c r="AMC85" s="58"/>
      <c r="AMD85" s="58"/>
      <c r="AME85" s="58"/>
      <c r="AMF85" s="58"/>
      <c r="AMG85" s="58"/>
      <c r="AMH85" s="58"/>
      <c r="AMI85" s="58"/>
      <c r="AMJ85" s="58"/>
    </row>
    <row r="86" spans="1:1024" s="84" customFormat="1" ht="30" customHeight="1" x14ac:dyDescent="0.2">
      <c r="A86" s="628" t="s">
        <v>266</v>
      </c>
      <c r="B86" s="628"/>
      <c r="C86" s="628"/>
      <c r="D86" s="628"/>
      <c r="E86" s="628"/>
      <c r="F86" s="628"/>
      <c r="G86" s="628"/>
      <c r="H86" s="628"/>
      <c r="I86" s="628"/>
      <c r="J86" s="82"/>
      <c r="K86" s="82"/>
      <c r="L86" s="82"/>
      <c r="M86" s="82"/>
      <c r="N86" s="82"/>
      <c r="O86" s="82"/>
      <c r="P86" s="82"/>
      <c r="Q86" s="83"/>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c r="BO86" s="58"/>
      <c r="BP86" s="58"/>
      <c r="BQ86" s="58"/>
      <c r="BR86" s="58"/>
      <c r="BS86" s="58"/>
      <c r="BT86" s="58"/>
      <c r="BU86" s="58"/>
      <c r="BV86" s="58"/>
      <c r="BW86" s="58"/>
      <c r="BX86" s="58"/>
      <c r="BY86" s="58"/>
      <c r="BZ86" s="58"/>
      <c r="CA86" s="58"/>
      <c r="CB86" s="58"/>
      <c r="CC86" s="58"/>
      <c r="CD86" s="58"/>
      <c r="CE86" s="58"/>
      <c r="CF86" s="58"/>
      <c r="CG86" s="58"/>
      <c r="CH86" s="58"/>
      <c r="CI86" s="58"/>
      <c r="CJ86" s="58"/>
      <c r="CK86" s="58"/>
      <c r="CL86" s="58"/>
      <c r="CM86" s="58"/>
      <c r="CN86" s="58"/>
      <c r="CO86" s="58"/>
      <c r="CP86" s="58"/>
      <c r="CQ86" s="58"/>
      <c r="CR86" s="58"/>
      <c r="CS86" s="58"/>
      <c r="CT86" s="58"/>
      <c r="CU86" s="58"/>
      <c r="CV86" s="58"/>
      <c r="CW86" s="58"/>
      <c r="CX86" s="58"/>
      <c r="CY86" s="58"/>
      <c r="CZ86" s="58"/>
      <c r="DA86" s="58"/>
      <c r="DB86" s="58"/>
      <c r="DC86" s="58"/>
      <c r="DD86" s="58"/>
      <c r="DE86" s="58"/>
      <c r="DF86" s="58"/>
      <c r="DG86" s="58"/>
      <c r="DH86" s="58"/>
      <c r="DI86" s="58"/>
      <c r="DJ86" s="58"/>
      <c r="DK86" s="58"/>
      <c r="DL86" s="58"/>
      <c r="DM86" s="58"/>
      <c r="DN86" s="58"/>
      <c r="DO86" s="58"/>
      <c r="DP86" s="58"/>
      <c r="DQ86" s="58"/>
      <c r="DR86" s="58"/>
      <c r="DS86" s="58"/>
      <c r="DT86" s="58"/>
      <c r="DU86" s="58"/>
      <c r="DV86" s="58"/>
      <c r="DW86" s="58"/>
      <c r="DX86" s="58"/>
      <c r="DY86" s="58"/>
      <c r="DZ86" s="58"/>
      <c r="EA86" s="58"/>
      <c r="EB86" s="58"/>
      <c r="EC86" s="58"/>
      <c r="ED86" s="58"/>
      <c r="EE86" s="58"/>
      <c r="EF86" s="58"/>
      <c r="EG86" s="58"/>
      <c r="EH86" s="58"/>
      <c r="EI86" s="58"/>
      <c r="EJ86" s="58"/>
      <c r="EK86" s="58"/>
      <c r="EL86" s="58"/>
      <c r="EM86" s="58"/>
      <c r="EN86" s="58"/>
      <c r="EO86" s="58"/>
      <c r="EP86" s="58"/>
      <c r="EQ86" s="58"/>
      <c r="ER86" s="58"/>
      <c r="ES86" s="58"/>
      <c r="ET86" s="58"/>
      <c r="EU86" s="58"/>
      <c r="EV86" s="58"/>
      <c r="EW86" s="58"/>
      <c r="EX86" s="58"/>
      <c r="EY86" s="58"/>
      <c r="EZ86" s="58"/>
      <c r="FA86" s="58"/>
      <c r="FB86" s="58"/>
      <c r="FC86" s="58"/>
      <c r="FD86" s="58"/>
      <c r="FE86" s="58"/>
      <c r="FF86" s="58"/>
      <c r="FG86" s="58"/>
      <c r="FH86" s="58"/>
      <c r="FI86" s="58"/>
      <c r="FJ86" s="58"/>
      <c r="FK86" s="58"/>
      <c r="FL86" s="58"/>
      <c r="FM86" s="58"/>
      <c r="FN86" s="58"/>
      <c r="FO86" s="58"/>
      <c r="FP86" s="58"/>
      <c r="FQ86" s="58"/>
      <c r="FR86" s="58"/>
      <c r="FS86" s="58"/>
      <c r="FT86" s="58"/>
      <c r="FU86" s="58"/>
      <c r="FV86" s="58"/>
      <c r="FW86" s="58"/>
      <c r="FX86" s="58"/>
      <c r="FY86" s="58"/>
      <c r="FZ86" s="58"/>
      <c r="GA86" s="58"/>
      <c r="GB86" s="58"/>
      <c r="GC86" s="58"/>
      <c r="GD86" s="58"/>
      <c r="GE86" s="58"/>
      <c r="GF86" s="58"/>
      <c r="GG86" s="58"/>
      <c r="GH86" s="58"/>
      <c r="GI86" s="58"/>
      <c r="GJ86" s="58"/>
      <c r="GK86" s="58"/>
      <c r="GL86" s="58"/>
      <c r="GM86" s="58"/>
      <c r="GN86" s="58"/>
      <c r="GO86" s="58"/>
      <c r="GP86" s="58"/>
      <c r="GQ86" s="58"/>
      <c r="GR86" s="58"/>
      <c r="GS86" s="58"/>
      <c r="GT86" s="58"/>
      <c r="GU86" s="58"/>
      <c r="GV86" s="58"/>
      <c r="GW86" s="58"/>
      <c r="GX86" s="58"/>
      <c r="GY86" s="58"/>
      <c r="GZ86" s="58"/>
      <c r="HA86" s="58"/>
      <c r="HB86" s="58"/>
      <c r="HC86" s="58"/>
      <c r="HD86" s="58"/>
      <c r="HE86" s="58"/>
      <c r="HF86" s="58"/>
      <c r="HG86" s="58"/>
      <c r="HH86" s="58"/>
      <c r="HI86" s="58"/>
      <c r="HJ86" s="58"/>
      <c r="HK86" s="58"/>
      <c r="HL86" s="58"/>
      <c r="HM86" s="58"/>
      <c r="HN86" s="58"/>
      <c r="HO86" s="58"/>
      <c r="HP86" s="58"/>
      <c r="HQ86" s="58"/>
      <c r="HR86" s="58"/>
      <c r="HS86" s="58"/>
      <c r="HT86" s="58"/>
      <c r="HU86" s="58"/>
      <c r="HV86" s="58"/>
      <c r="HW86" s="58"/>
      <c r="HX86" s="58"/>
      <c r="HY86" s="58"/>
      <c r="HZ86" s="58"/>
      <c r="IA86" s="58"/>
      <c r="IB86" s="58"/>
      <c r="IC86" s="58"/>
      <c r="ID86" s="58"/>
      <c r="IE86" s="58"/>
      <c r="IF86" s="58"/>
      <c r="IG86" s="58"/>
      <c r="IH86" s="58"/>
      <c r="II86" s="58"/>
      <c r="IJ86" s="58"/>
      <c r="IK86" s="58"/>
      <c r="IL86" s="58"/>
      <c r="IM86" s="58"/>
      <c r="IN86" s="58"/>
      <c r="IO86" s="58"/>
      <c r="IP86" s="58"/>
      <c r="IQ86" s="58"/>
      <c r="IR86" s="58"/>
      <c r="IS86" s="58"/>
      <c r="IT86" s="58"/>
      <c r="IU86" s="58"/>
      <c r="IV86" s="58"/>
      <c r="IW86" s="58"/>
      <c r="IX86" s="58"/>
      <c r="IY86" s="58"/>
      <c r="IZ86" s="58"/>
      <c r="JA86" s="58"/>
      <c r="JB86" s="58"/>
      <c r="JC86" s="58"/>
      <c r="JD86" s="58"/>
      <c r="JE86" s="58"/>
      <c r="JF86" s="58"/>
      <c r="JG86" s="58"/>
      <c r="JH86" s="58"/>
      <c r="JI86" s="58"/>
      <c r="JJ86" s="58"/>
      <c r="JK86" s="58"/>
      <c r="JL86" s="58"/>
      <c r="JM86" s="58"/>
      <c r="JN86" s="58"/>
      <c r="JO86" s="58"/>
      <c r="JP86" s="58"/>
      <c r="JQ86" s="58"/>
      <c r="JR86" s="58"/>
      <c r="JS86" s="58"/>
      <c r="JT86" s="58"/>
      <c r="JU86" s="58"/>
      <c r="JV86" s="58"/>
      <c r="JW86" s="58"/>
      <c r="JX86" s="58"/>
      <c r="JY86" s="58"/>
      <c r="JZ86" s="58"/>
      <c r="KA86" s="58"/>
      <c r="KB86" s="58"/>
      <c r="KC86" s="58"/>
      <c r="KD86" s="58"/>
      <c r="KE86" s="58"/>
      <c r="KF86" s="58"/>
      <c r="KG86" s="58"/>
      <c r="KH86" s="58"/>
      <c r="KI86" s="58"/>
      <c r="KJ86" s="58"/>
      <c r="KK86" s="58"/>
      <c r="KL86" s="58"/>
      <c r="KM86" s="58"/>
      <c r="KN86" s="58"/>
      <c r="KO86" s="58"/>
      <c r="KP86" s="58"/>
      <c r="KQ86" s="58"/>
      <c r="KR86" s="58"/>
      <c r="KS86" s="58"/>
      <c r="KT86" s="58"/>
      <c r="KU86" s="58"/>
      <c r="KV86" s="58"/>
      <c r="KW86" s="58"/>
      <c r="KX86" s="58"/>
      <c r="KY86" s="58"/>
      <c r="KZ86" s="58"/>
      <c r="LA86" s="58"/>
      <c r="LB86" s="58"/>
      <c r="LC86" s="58"/>
      <c r="LD86" s="58"/>
      <c r="LE86" s="58"/>
      <c r="LF86" s="58"/>
      <c r="LG86" s="58"/>
      <c r="LH86" s="58"/>
      <c r="LI86" s="58"/>
      <c r="LJ86" s="58"/>
      <c r="LK86" s="58"/>
      <c r="LL86" s="58"/>
      <c r="LM86" s="58"/>
      <c r="LN86" s="58"/>
      <c r="LO86" s="58"/>
      <c r="LP86" s="58"/>
      <c r="LQ86" s="58"/>
      <c r="LR86" s="58"/>
      <c r="LS86" s="58"/>
      <c r="LT86" s="58"/>
      <c r="LU86" s="58"/>
      <c r="LV86" s="58"/>
      <c r="LW86" s="58"/>
      <c r="LX86" s="58"/>
      <c r="LY86" s="58"/>
      <c r="LZ86" s="58"/>
      <c r="MA86" s="58"/>
      <c r="MB86" s="58"/>
      <c r="MC86" s="58"/>
      <c r="MD86" s="58"/>
      <c r="ME86" s="58"/>
      <c r="MF86" s="58"/>
      <c r="MG86" s="58"/>
      <c r="MH86" s="58"/>
      <c r="MI86" s="58"/>
      <c r="MJ86" s="58"/>
      <c r="MK86" s="58"/>
      <c r="ML86" s="58"/>
      <c r="MM86" s="58"/>
      <c r="MN86" s="58"/>
      <c r="MO86" s="58"/>
      <c r="MP86" s="58"/>
      <c r="MQ86" s="58"/>
      <c r="MR86" s="58"/>
      <c r="MS86" s="58"/>
      <c r="MT86" s="58"/>
      <c r="MU86" s="58"/>
      <c r="MV86" s="58"/>
      <c r="MW86" s="58"/>
      <c r="MX86" s="58"/>
      <c r="MY86" s="58"/>
      <c r="MZ86" s="58"/>
      <c r="NA86" s="58"/>
      <c r="NB86" s="58"/>
      <c r="NC86" s="58"/>
      <c r="ND86" s="58"/>
      <c r="NE86" s="58"/>
      <c r="NF86" s="58"/>
      <c r="NG86" s="58"/>
      <c r="NH86" s="58"/>
      <c r="NI86" s="58"/>
      <c r="NJ86" s="58"/>
      <c r="NK86" s="58"/>
      <c r="NL86" s="58"/>
      <c r="NM86" s="58"/>
      <c r="NN86" s="58"/>
      <c r="NO86" s="58"/>
      <c r="NP86" s="58"/>
      <c r="NQ86" s="58"/>
      <c r="NR86" s="58"/>
      <c r="NS86" s="58"/>
      <c r="NT86" s="58"/>
      <c r="NU86" s="58"/>
      <c r="NV86" s="58"/>
      <c r="NW86" s="58"/>
      <c r="NX86" s="58"/>
      <c r="NY86" s="58"/>
      <c r="NZ86" s="58"/>
      <c r="OA86" s="58"/>
      <c r="OB86" s="58"/>
      <c r="OC86" s="58"/>
      <c r="OD86" s="58"/>
      <c r="OE86" s="58"/>
      <c r="OF86" s="58"/>
      <c r="OG86" s="58"/>
      <c r="OH86" s="58"/>
      <c r="OI86" s="58"/>
      <c r="OJ86" s="58"/>
      <c r="OK86" s="58"/>
      <c r="OL86" s="58"/>
      <c r="OM86" s="58"/>
      <c r="ON86" s="58"/>
      <c r="OO86" s="58"/>
      <c r="OP86" s="58"/>
      <c r="OQ86" s="58"/>
      <c r="OR86" s="58"/>
      <c r="OS86" s="58"/>
      <c r="OT86" s="58"/>
      <c r="OU86" s="58"/>
      <c r="OV86" s="58"/>
      <c r="OW86" s="58"/>
      <c r="OX86" s="58"/>
      <c r="OY86" s="58"/>
      <c r="OZ86" s="58"/>
      <c r="PA86" s="58"/>
      <c r="PB86" s="58"/>
      <c r="PC86" s="58"/>
      <c r="PD86" s="58"/>
      <c r="PE86" s="58"/>
      <c r="PF86" s="58"/>
      <c r="PG86" s="58"/>
      <c r="PH86" s="58"/>
      <c r="PI86" s="58"/>
      <c r="PJ86" s="58"/>
      <c r="PK86" s="58"/>
      <c r="PL86" s="58"/>
      <c r="PM86" s="58"/>
      <c r="PN86" s="58"/>
      <c r="PO86" s="58"/>
      <c r="PP86" s="58"/>
      <c r="PQ86" s="58"/>
      <c r="PR86" s="58"/>
      <c r="PS86" s="58"/>
      <c r="PT86" s="58"/>
      <c r="PU86" s="58"/>
      <c r="PV86" s="58"/>
      <c r="PW86" s="58"/>
      <c r="PX86" s="58"/>
      <c r="PY86" s="58"/>
      <c r="PZ86" s="58"/>
      <c r="QA86" s="58"/>
      <c r="QB86" s="58"/>
      <c r="QC86" s="58"/>
      <c r="QD86" s="58"/>
      <c r="QE86" s="58"/>
      <c r="QF86" s="58"/>
      <c r="QG86" s="58"/>
      <c r="QH86" s="58"/>
      <c r="QI86" s="58"/>
      <c r="QJ86" s="58"/>
      <c r="QK86" s="58"/>
      <c r="QL86" s="58"/>
      <c r="QM86" s="58"/>
      <c r="QN86" s="58"/>
      <c r="QO86" s="58"/>
      <c r="QP86" s="58"/>
      <c r="QQ86" s="58"/>
      <c r="QR86" s="58"/>
      <c r="QS86" s="58"/>
      <c r="QT86" s="58"/>
      <c r="QU86" s="58"/>
      <c r="QV86" s="58"/>
      <c r="QW86" s="58"/>
      <c r="QX86" s="58"/>
      <c r="QY86" s="58"/>
      <c r="QZ86" s="58"/>
      <c r="RA86" s="58"/>
      <c r="RB86" s="58"/>
      <c r="RC86" s="58"/>
      <c r="RD86" s="58"/>
      <c r="RE86" s="58"/>
      <c r="RF86" s="58"/>
      <c r="RG86" s="58"/>
      <c r="RH86" s="58"/>
      <c r="RI86" s="58"/>
      <c r="RJ86" s="58"/>
      <c r="RK86" s="58"/>
      <c r="RL86" s="58"/>
      <c r="RM86" s="58"/>
      <c r="RN86" s="58"/>
      <c r="RO86" s="58"/>
      <c r="RP86" s="58"/>
      <c r="RQ86" s="58"/>
      <c r="RR86" s="58"/>
      <c r="RS86" s="58"/>
      <c r="RT86" s="58"/>
      <c r="RU86" s="58"/>
      <c r="RV86" s="58"/>
      <c r="RW86" s="58"/>
      <c r="RX86" s="58"/>
      <c r="RY86" s="58"/>
      <c r="RZ86" s="58"/>
      <c r="SA86" s="58"/>
      <c r="SB86" s="58"/>
      <c r="SC86" s="58"/>
      <c r="SD86" s="58"/>
      <c r="SE86" s="58"/>
      <c r="SF86" s="58"/>
      <c r="SG86" s="58"/>
      <c r="SH86" s="58"/>
      <c r="SI86" s="58"/>
      <c r="SJ86" s="58"/>
      <c r="SK86" s="58"/>
      <c r="SL86" s="58"/>
      <c r="SM86" s="58"/>
      <c r="SN86" s="58"/>
      <c r="SO86" s="58"/>
      <c r="SP86" s="58"/>
      <c r="SQ86" s="58"/>
      <c r="SR86" s="58"/>
      <c r="SS86" s="58"/>
      <c r="ST86" s="58"/>
      <c r="SU86" s="58"/>
      <c r="SV86" s="58"/>
      <c r="SW86" s="58"/>
      <c r="SX86" s="58"/>
      <c r="SY86" s="58"/>
      <c r="SZ86" s="58"/>
      <c r="TA86" s="58"/>
      <c r="TB86" s="58"/>
      <c r="TC86" s="58"/>
      <c r="TD86" s="58"/>
      <c r="TE86" s="58"/>
      <c r="TF86" s="58"/>
      <c r="TG86" s="58"/>
      <c r="TH86" s="58"/>
      <c r="TI86" s="58"/>
      <c r="TJ86" s="58"/>
      <c r="TK86" s="58"/>
      <c r="TL86" s="58"/>
      <c r="TM86" s="58"/>
      <c r="TN86" s="58"/>
      <c r="TO86" s="58"/>
      <c r="TP86" s="58"/>
      <c r="TQ86" s="58"/>
      <c r="TR86" s="58"/>
      <c r="TS86" s="58"/>
      <c r="TT86" s="58"/>
      <c r="TU86" s="58"/>
      <c r="TV86" s="58"/>
      <c r="TW86" s="58"/>
      <c r="TX86" s="58"/>
      <c r="TY86" s="58"/>
      <c r="TZ86" s="58"/>
      <c r="UA86" s="58"/>
      <c r="UB86" s="58"/>
      <c r="UC86" s="58"/>
      <c r="UD86" s="58"/>
      <c r="UE86" s="58"/>
      <c r="UF86" s="58"/>
      <c r="UG86" s="58"/>
      <c r="UH86" s="58"/>
      <c r="UI86" s="58"/>
      <c r="UJ86" s="58"/>
      <c r="UK86" s="58"/>
      <c r="UL86" s="58"/>
      <c r="UM86" s="58"/>
      <c r="UN86" s="58"/>
      <c r="UO86" s="58"/>
      <c r="UP86" s="58"/>
      <c r="UQ86" s="58"/>
      <c r="UR86" s="58"/>
      <c r="US86" s="58"/>
      <c r="UT86" s="58"/>
      <c r="UU86" s="58"/>
      <c r="UV86" s="58"/>
      <c r="UW86" s="58"/>
      <c r="UX86" s="58"/>
      <c r="UY86" s="58"/>
      <c r="UZ86" s="58"/>
      <c r="VA86" s="58"/>
      <c r="VB86" s="58"/>
      <c r="VC86" s="58"/>
      <c r="VD86" s="58"/>
      <c r="VE86" s="58"/>
      <c r="VF86" s="58"/>
      <c r="VG86" s="58"/>
      <c r="VH86" s="58"/>
      <c r="VI86" s="58"/>
      <c r="VJ86" s="58"/>
      <c r="VK86" s="58"/>
      <c r="VL86" s="58"/>
      <c r="VM86" s="58"/>
      <c r="VN86" s="58"/>
      <c r="VO86" s="58"/>
      <c r="VP86" s="58"/>
      <c r="VQ86" s="58"/>
      <c r="VR86" s="58"/>
      <c r="VS86" s="58"/>
      <c r="VT86" s="58"/>
      <c r="VU86" s="58"/>
      <c r="VV86" s="58"/>
      <c r="VW86" s="58"/>
      <c r="VX86" s="58"/>
      <c r="VY86" s="58"/>
      <c r="VZ86" s="58"/>
      <c r="WA86" s="58"/>
      <c r="WB86" s="58"/>
      <c r="WC86" s="58"/>
      <c r="WD86" s="58"/>
      <c r="WE86" s="58"/>
      <c r="WF86" s="58"/>
      <c r="WG86" s="58"/>
      <c r="WH86" s="58"/>
      <c r="WI86" s="58"/>
      <c r="WJ86" s="58"/>
      <c r="WK86" s="58"/>
      <c r="WL86" s="58"/>
      <c r="WM86" s="58"/>
      <c r="WN86" s="58"/>
      <c r="WO86" s="58"/>
      <c r="WP86" s="58"/>
      <c r="WQ86" s="58"/>
      <c r="WR86" s="58"/>
      <c r="WS86" s="58"/>
      <c r="WT86" s="58"/>
      <c r="WU86" s="58"/>
      <c r="WV86" s="58"/>
      <c r="WW86" s="58"/>
      <c r="WX86" s="58"/>
      <c r="WY86" s="58"/>
      <c r="WZ86" s="58"/>
      <c r="XA86" s="58"/>
      <c r="XB86" s="58"/>
      <c r="XC86" s="58"/>
      <c r="XD86" s="58"/>
      <c r="XE86" s="58"/>
      <c r="XF86" s="58"/>
      <c r="XG86" s="58"/>
      <c r="XH86" s="58"/>
      <c r="XI86" s="58"/>
      <c r="XJ86" s="58"/>
      <c r="XK86" s="58"/>
      <c r="XL86" s="58"/>
      <c r="XM86" s="58"/>
      <c r="XN86" s="58"/>
      <c r="XO86" s="58"/>
      <c r="XP86" s="58"/>
      <c r="XQ86" s="58"/>
      <c r="XR86" s="58"/>
      <c r="XS86" s="58"/>
      <c r="XT86" s="58"/>
      <c r="XU86" s="58"/>
      <c r="XV86" s="58"/>
      <c r="XW86" s="58"/>
      <c r="XX86" s="58"/>
      <c r="XY86" s="58"/>
      <c r="XZ86" s="58"/>
      <c r="YA86" s="58"/>
      <c r="YB86" s="58"/>
      <c r="YC86" s="58"/>
      <c r="YD86" s="58"/>
      <c r="YE86" s="58"/>
      <c r="YF86" s="58"/>
      <c r="YG86" s="58"/>
      <c r="YH86" s="58"/>
      <c r="YI86" s="58"/>
      <c r="YJ86" s="58"/>
      <c r="YK86" s="58"/>
      <c r="YL86" s="58"/>
      <c r="YM86" s="58"/>
      <c r="YN86" s="58"/>
      <c r="YO86" s="58"/>
      <c r="YP86" s="58"/>
      <c r="YQ86" s="58"/>
      <c r="YR86" s="58"/>
      <c r="YS86" s="58"/>
      <c r="YT86" s="58"/>
      <c r="YU86" s="58"/>
      <c r="YV86" s="58"/>
      <c r="YW86" s="58"/>
      <c r="YX86" s="58"/>
      <c r="YY86" s="58"/>
      <c r="YZ86" s="58"/>
      <c r="ZA86" s="58"/>
      <c r="ZB86" s="58"/>
      <c r="ZC86" s="58"/>
      <c r="ZD86" s="58"/>
      <c r="ZE86" s="58"/>
      <c r="ZF86" s="58"/>
      <c r="ZG86" s="58"/>
      <c r="ZH86" s="58"/>
      <c r="ZI86" s="58"/>
      <c r="ZJ86" s="58"/>
      <c r="ZK86" s="58"/>
      <c r="ZL86" s="58"/>
      <c r="ZM86" s="58"/>
      <c r="ZN86" s="58"/>
      <c r="ZO86" s="58"/>
      <c r="ZP86" s="58"/>
      <c r="ZQ86" s="58"/>
      <c r="ZR86" s="58"/>
      <c r="ZS86" s="58"/>
      <c r="ZT86" s="58"/>
      <c r="ZU86" s="58"/>
      <c r="ZV86" s="58"/>
      <c r="ZW86" s="58"/>
      <c r="ZX86" s="58"/>
      <c r="ZY86" s="58"/>
      <c r="ZZ86" s="58"/>
      <c r="AAA86" s="58"/>
      <c r="AAB86" s="58"/>
      <c r="AAC86" s="58"/>
      <c r="AAD86" s="58"/>
      <c r="AAE86" s="58"/>
      <c r="AAF86" s="58"/>
      <c r="AAG86" s="58"/>
      <c r="AAH86" s="58"/>
      <c r="AAI86" s="58"/>
      <c r="AAJ86" s="58"/>
      <c r="AAK86" s="58"/>
      <c r="AAL86" s="58"/>
      <c r="AAM86" s="58"/>
      <c r="AAN86" s="58"/>
      <c r="AAO86" s="58"/>
      <c r="AAP86" s="58"/>
      <c r="AAQ86" s="58"/>
      <c r="AAR86" s="58"/>
      <c r="AAS86" s="58"/>
      <c r="AAT86" s="58"/>
      <c r="AAU86" s="58"/>
      <c r="AAV86" s="58"/>
      <c r="AAW86" s="58"/>
      <c r="AAX86" s="58"/>
      <c r="AAY86" s="58"/>
      <c r="AAZ86" s="58"/>
      <c r="ABA86" s="58"/>
      <c r="ABB86" s="58"/>
      <c r="ABC86" s="58"/>
      <c r="ABD86" s="58"/>
      <c r="ABE86" s="58"/>
      <c r="ABF86" s="58"/>
      <c r="ABG86" s="58"/>
      <c r="ABH86" s="58"/>
      <c r="ABI86" s="58"/>
      <c r="ABJ86" s="58"/>
      <c r="ABK86" s="58"/>
      <c r="ABL86" s="58"/>
      <c r="ABM86" s="58"/>
      <c r="ABN86" s="58"/>
      <c r="ABO86" s="58"/>
      <c r="ABP86" s="58"/>
      <c r="ABQ86" s="58"/>
      <c r="ABR86" s="58"/>
      <c r="ABS86" s="58"/>
      <c r="ABT86" s="58"/>
      <c r="ABU86" s="58"/>
      <c r="ABV86" s="58"/>
      <c r="ABW86" s="58"/>
      <c r="ABX86" s="58"/>
      <c r="ABY86" s="58"/>
      <c r="ABZ86" s="58"/>
      <c r="ACA86" s="58"/>
      <c r="ACB86" s="58"/>
      <c r="ACC86" s="58"/>
      <c r="ACD86" s="58"/>
      <c r="ACE86" s="58"/>
      <c r="ACF86" s="58"/>
      <c r="ACG86" s="58"/>
      <c r="ACH86" s="58"/>
      <c r="ACI86" s="58"/>
      <c r="ACJ86" s="58"/>
      <c r="ACK86" s="58"/>
      <c r="ACL86" s="58"/>
      <c r="ACM86" s="58"/>
      <c r="ACN86" s="58"/>
      <c r="ACO86" s="58"/>
      <c r="ACP86" s="58"/>
      <c r="ACQ86" s="58"/>
      <c r="ACR86" s="58"/>
      <c r="ACS86" s="58"/>
      <c r="ACT86" s="58"/>
      <c r="ACU86" s="58"/>
      <c r="ACV86" s="58"/>
      <c r="ACW86" s="58"/>
      <c r="ACX86" s="58"/>
      <c r="ACY86" s="58"/>
      <c r="ACZ86" s="58"/>
      <c r="ADA86" s="58"/>
      <c r="ADB86" s="58"/>
      <c r="ADC86" s="58"/>
      <c r="ADD86" s="58"/>
      <c r="ADE86" s="58"/>
      <c r="ADF86" s="58"/>
      <c r="ADG86" s="58"/>
      <c r="ADH86" s="58"/>
      <c r="ADI86" s="58"/>
      <c r="ADJ86" s="58"/>
      <c r="ADK86" s="58"/>
      <c r="ADL86" s="58"/>
      <c r="ADM86" s="58"/>
      <c r="ADN86" s="58"/>
      <c r="ADO86" s="58"/>
      <c r="ADP86" s="58"/>
      <c r="ADQ86" s="58"/>
      <c r="ADR86" s="58"/>
      <c r="ADS86" s="58"/>
      <c r="ADT86" s="58"/>
      <c r="ADU86" s="58"/>
      <c r="ADV86" s="58"/>
      <c r="ADW86" s="58"/>
      <c r="ADX86" s="58"/>
      <c r="ADY86" s="58"/>
      <c r="ADZ86" s="58"/>
      <c r="AEA86" s="58"/>
      <c r="AEB86" s="58"/>
      <c r="AEC86" s="58"/>
      <c r="AED86" s="58"/>
      <c r="AEE86" s="58"/>
      <c r="AEF86" s="58"/>
      <c r="AEG86" s="58"/>
      <c r="AEH86" s="58"/>
      <c r="AEI86" s="58"/>
      <c r="AEJ86" s="58"/>
      <c r="AEK86" s="58"/>
      <c r="AEL86" s="58"/>
      <c r="AEM86" s="58"/>
      <c r="AEN86" s="58"/>
      <c r="AEO86" s="58"/>
      <c r="AEP86" s="58"/>
      <c r="AEQ86" s="58"/>
      <c r="AER86" s="58"/>
      <c r="AES86" s="58"/>
      <c r="AET86" s="58"/>
      <c r="AEU86" s="58"/>
      <c r="AEV86" s="58"/>
      <c r="AEW86" s="58"/>
      <c r="AEX86" s="58"/>
      <c r="AEY86" s="58"/>
      <c r="AEZ86" s="58"/>
      <c r="AFA86" s="58"/>
      <c r="AFB86" s="58"/>
      <c r="AFC86" s="58"/>
      <c r="AFD86" s="58"/>
      <c r="AFE86" s="58"/>
      <c r="AFF86" s="58"/>
      <c r="AFG86" s="58"/>
      <c r="AFH86" s="58"/>
      <c r="AFI86" s="58"/>
      <c r="AFJ86" s="58"/>
      <c r="AFK86" s="58"/>
      <c r="AFL86" s="58"/>
      <c r="AFM86" s="58"/>
      <c r="AFN86" s="58"/>
      <c r="AFO86" s="58"/>
      <c r="AFP86" s="58"/>
      <c r="AFQ86" s="58"/>
      <c r="AFR86" s="58"/>
      <c r="AFS86" s="58"/>
      <c r="AFT86" s="58"/>
      <c r="AFU86" s="58"/>
      <c r="AFV86" s="58"/>
      <c r="AFW86" s="58"/>
      <c r="AFX86" s="58"/>
      <c r="AFY86" s="58"/>
      <c r="AFZ86" s="58"/>
      <c r="AGA86" s="58"/>
      <c r="AGB86" s="58"/>
      <c r="AGC86" s="58"/>
      <c r="AGD86" s="58"/>
      <c r="AGE86" s="58"/>
      <c r="AGF86" s="58"/>
      <c r="AGG86" s="58"/>
      <c r="AGH86" s="58"/>
      <c r="AGI86" s="58"/>
      <c r="AGJ86" s="58"/>
      <c r="AGK86" s="58"/>
      <c r="AGL86" s="58"/>
      <c r="AGM86" s="58"/>
      <c r="AGN86" s="58"/>
      <c r="AGO86" s="58"/>
      <c r="AGP86" s="58"/>
      <c r="AGQ86" s="58"/>
      <c r="AGR86" s="58"/>
      <c r="AGS86" s="58"/>
      <c r="AGT86" s="58"/>
      <c r="AGU86" s="58"/>
      <c r="AGV86" s="58"/>
      <c r="AGW86" s="58"/>
      <c r="AGX86" s="58"/>
      <c r="AGY86" s="58"/>
      <c r="AGZ86" s="58"/>
      <c r="AHA86" s="58"/>
      <c r="AHB86" s="58"/>
      <c r="AHC86" s="58"/>
      <c r="AHD86" s="58"/>
      <c r="AHE86" s="58"/>
      <c r="AHF86" s="58"/>
      <c r="AHG86" s="58"/>
      <c r="AHH86" s="58"/>
      <c r="AHI86" s="58"/>
      <c r="AHJ86" s="58"/>
      <c r="AHK86" s="58"/>
      <c r="AHL86" s="58"/>
      <c r="AHM86" s="58"/>
      <c r="AHN86" s="58"/>
      <c r="AHO86" s="58"/>
      <c r="AHP86" s="58"/>
      <c r="AHQ86" s="58"/>
      <c r="AHR86" s="58"/>
      <c r="AHS86" s="58"/>
      <c r="AHT86" s="58"/>
      <c r="AHU86" s="58"/>
      <c r="AHV86" s="58"/>
      <c r="AHW86" s="58"/>
      <c r="AHX86" s="58"/>
      <c r="AHY86" s="58"/>
      <c r="AHZ86" s="58"/>
      <c r="AIA86" s="58"/>
      <c r="AIB86" s="58"/>
      <c r="AIC86" s="58"/>
      <c r="AID86" s="58"/>
      <c r="AIE86" s="58"/>
      <c r="AIF86" s="58"/>
      <c r="AIG86" s="58"/>
      <c r="AIH86" s="58"/>
      <c r="AII86" s="58"/>
      <c r="AIJ86" s="58"/>
      <c r="AIK86" s="58"/>
      <c r="AIL86" s="58"/>
      <c r="AIM86" s="58"/>
      <c r="AIN86" s="58"/>
      <c r="AIO86" s="58"/>
      <c r="AIP86" s="58"/>
      <c r="AIQ86" s="58"/>
      <c r="AIR86" s="58"/>
      <c r="AIS86" s="58"/>
      <c r="AIT86" s="58"/>
      <c r="AIU86" s="58"/>
      <c r="AIV86" s="58"/>
      <c r="AIW86" s="58"/>
      <c r="AIX86" s="58"/>
      <c r="AIY86" s="58"/>
      <c r="AIZ86" s="58"/>
      <c r="AJA86" s="58"/>
      <c r="AJB86" s="58"/>
      <c r="AJC86" s="58"/>
      <c r="AJD86" s="58"/>
      <c r="AJE86" s="58"/>
      <c r="AJF86" s="58"/>
      <c r="AJG86" s="58"/>
      <c r="AJH86" s="58"/>
      <c r="AJI86" s="58"/>
      <c r="AJJ86" s="58"/>
      <c r="AJK86" s="58"/>
      <c r="AJL86" s="58"/>
      <c r="AJM86" s="58"/>
      <c r="AJN86" s="58"/>
      <c r="AJO86" s="58"/>
      <c r="AJP86" s="58"/>
      <c r="AJQ86" s="58"/>
      <c r="AJR86" s="58"/>
      <c r="AJS86" s="58"/>
      <c r="AJT86" s="58"/>
      <c r="AJU86" s="58"/>
      <c r="AJV86" s="58"/>
      <c r="AJW86" s="58"/>
      <c r="AJX86" s="58"/>
      <c r="AJY86" s="58"/>
      <c r="AJZ86" s="58"/>
      <c r="AKA86" s="58"/>
      <c r="AKB86" s="58"/>
      <c r="AKC86" s="58"/>
      <c r="AKD86" s="58"/>
      <c r="AKE86" s="58"/>
      <c r="AKF86" s="58"/>
      <c r="AKG86" s="58"/>
      <c r="AKH86" s="58"/>
      <c r="AKI86" s="58"/>
      <c r="AKJ86" s="58"/>
      <c r="AKK86" s="58"/>
      <c r="AKL86" s="58"/>
      <c r="AKM86" s="58"/>
      <c r="AKN86" s="58"/>
      <c r="AKO86" s="58"/>
      <c r="AKP86" s="58"/>
      <c r="AKQ86" s="58"/>
      <c r="AKR86" s="58"/>
      <c r="AKS86" s="58"/>
      <c r="AKT86" s="58"/>
      <c r="AKU86" s="58"/>
      <c r="AKV86" s="58"/>
      <c r="AKW86" s="58"/>
      <c r="AKX86" s="58"/>
      <c r="AKY86" s="58"/>
      <c r="AKZ86" s="58"/>
      <c r="ALA86" s="58"/>
      <c r="ALB86" s="58"/>
      <c r="ALC86" s="58"/>
      <c r="ALD86" s="58"/>
      <c r="ALE86" s="58"/>
      <c r="ALF86" s="58"/>
      <c r="ALG86" s="58"/>
      <c r="ALH86" s="58"/>
      <c r="ALI86" s="58"/>
      <c r="ALJ86" s="58"/>
      <c r="ALK86" s="58"/>
      <c r="ALL86" s="58"/>
      <c r="ALM86" s="58"/>
      <c r="ALN86" s="58"/>
      <c r="ALO86" s="58"/>
      <c r="ALP86" s="58"/>
      <c r="ALQ86" s="58"/>
      <c r="ALR86" s="58"/>
      <c r="ALS86" s="58"/>
      <c r="ALT86" s="58"/>
      <c r="ALU86" s="58"/>
      <c r="ALV86" s="58"/>
      <c r="ALW86" s="58"/>
      <c r="ALX86" s="58"/>
      <c r="ALY86" s="58"/>
      <c r="ALZ86" s="58"/>
      <c r="AMA86" s="58"/>
      <c r="AMB86" s="58"/>
      <c r="AMC86" s="58"/>
      <c r="AMD86" s="58"/>
      <c r="AME86" s="58"/>
      <c r="AMF86" s="58"/>
      <c r="AMG86" s="58"/>
      <c r="AMH86" s="58"/>
      <c r="AMI86" s="58"/>
      <c r="AMJ86" s="58"/>
    </row>
    <row r="87" spans="1:1024" s="81" customFormat="1" ht="20.100000000000001" customHeight="1" x14ac:dyDescent="0.2">
      <c r="A87" s="655" t="s">
        <v>167</v>
      </c>
      <c r="B87" s="655"/>
      <c r="C87" s="655"/>
      <c r="D87" s="655"/>
      <c r="E87" s="382"/>
      <c r="F87" s="85"/>
      <c r="H87" s="86"/>
      <c r="J87" s="78"/>
      <c r="K87" s="78"/>
      <c r="L87" s="78"/>
      <c r="M87" s="78"/>
      <c r="N87" s="78"/>
      <c r="O87" s="78"/>
      <c r="P87" s="78"/>
      <c r="Q87" s="78"/>
      <c r="R87" s="78"/>
      <c r="S87" s="78"/>
      <c r="T87" s="80"/>
      <c r="U87" s="80"/>
      <c r="V87" s="80"/>
      <c r="W87" s="80"/>
      <c r="X87" s="80"/>
    </row>
    <row r="88" spans="1:1024" s="81" customFormat="1" ht="30" customHeight="1" x14ac:dyDescent="0.2">
      <c r="A88" s="655" t="s">
        <v>270</v>
      </c>
      <c r="B88" s="655"/>
      <c r="C88" s="655"/>
      <c r="D88" s="655"/>
      <c r="E88" s="655"/>
      <c r="F88" s="655"/>
      <c r="G88" s="655"/>
      <c r="H88" s="655"/>
      <c r="I88" s="655"/>
      <c r="J88" s="78"/>
      <c r="K88" s="78"/>
      <c r="L88" s="78"/>
      <c r="M88" s="78"/>
      <c r="N88" s="78"/>
      <c r="O88" s="78"/>
      <c r="P88" s="78"/>
      <c r="Q88" s="78"/>
      <c r="R88" s="78"/>
      <c r="S88" s="78"/>
      <c r="T88" s="80"/>
      <c r="U88" s="80"/>
      <c r="V88" s="80"/>
      <c r="W88" s="80"/>
      <c r="X88" s="80"/>
    </row>
    <row r="89" spans="1:1024" s="81" customFormat="1" ht="30" customHeight="1" x14ac:dyDescent="0.2">
      <c r="A89" s="650" t="s">
        <v>183</v>
      </c>
      <c r="B89" s="650"/>
      <c r="C89" s="650"/>
      <c r="D89" s="650"/>
      <c r="E89" s="650"/>
      <c r="F89" s="650"/>
      <c r="G89" s="650"/>
      <c r="H89" s="650"/>
      <c r="I89" s="650"/>
      <c r="J89" s="80"/>
      <c r="K89" s="80"/>
      <c r="L89" s="80"/>
      <c r="M89" s="80"/>
      <c r="N89" s="80"/>
      <c r="O89" s="80"/>
      <c r="P89" s="80"/>
      <c r="Q89" s="80"/>
      <c r="R89" s="78"/>
      <c r="S89" s="78"/>
      <c r="T89" s="88"/>
      <c r="U89" s="89"/>
      <c r="V89" s="80"/>
      <c r="W89" s="80"/>
      <c r="X89" s="80"/>
    </row>
    <row r="90" spans="1:1024" s="58" customFormat="1" ht="15.95" customHeight="1" x14ac:dyDescent="0.2">
      <c r="A90" s="656" t="s">
        <v>168</v>
      </c>
      <c r="B90" s="656"/>
      <c r="C90" s="656"/>
      <c r="D90" s="656"/>
      <c r="E90" s="656"/>
      <c r="F90" s="656"/>
      <c r="G90" s="656"/>
      <c r="H90" s="656"/>
      <c r="I90" s="656"/>
      <c r="J90" s="87"/>
      <c r="K90" s="87"/>
      <c r="L90" s="87"/>
      <c r="M90" s="87"/>
      <c r="N90" s="87"/>
      <c r="O90" s="87"/>
      <c r="P90" s="87"/>
      <c r="Q90" s="87"/>
      <c r="R90" s="87"/>
    </row>
    <row r="91" spans="1:1024" s="58" customFormat="1" ht="15.95" customHeight="1" x14ac:dyDescent="0.2">
      <c r="A91" s="656" t="s">
        <v>234</v>
      </c>
      <c r="B91" s="656"/>
      <c r="C91" s="656"/>
      <c r="D91" s="656"/>
      <c r="E91" s="656"/>
      <c r="F91" s="656"/>
      <c r="G91" s="656"/>
      <c r="H91" s="656"/>
      <c r="I91" s="656"/>
      <c r="J91" s="87"/>
      <c r="K91" s="87"/>
      <c r="L91" s="87"/>
      <c r="M91" s="87"/>
      <c r="N91" s="87"/>
      <c r="O91" s="87"/>
      <c r="P91" s="87"/>
      <c r="Q91" s="87"/>
      <c r="R91" s="87"/>
    </row>
    <row r="92" spans="1:1024" s="84" customFormat="1" ht="15.95" customHeight="1" x14ac:dyDescent="0.2">
      <c r="A92" s="657" t="s">
        <v>233</v>
      </c>
      <c r="B92" s="657"/>
      <c r="C92" s="657"/>
      <c r="D92" s="657"/>
      <c r="E92" s="657"/>
      <c r="F92" s="657"/>
      <c r="G92" s="657"/>
      <c r="H92" s="657"/>
      <c r="I92" s="657"/>
      <c r="J92" s="87"/>
      <c r="K92" s="87"/>
      <c r="L92" s="87"/>
      <c r="M92" s="87"/>
      <c r="N92" s="87"/>
      <c r="O92" s="87"/>
      <c r="P92" s="87"/>
      <c r="Q92" s="87"/>
      <c r="R92" s="87"/>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c r="BO92" s="58"/>
      <c r="BP92" s="58"/>
      <c r="BQ92" s="58"/>
      <c r="BR92" s="58"/>
      <c r="BS92" s="58"/>
      <c r="BT92" s="58"/>
      <c r="BU92" s="58"/>
      <c r="BV92" s="58"/>
      <c r="BW92" s="58"/>
      <c r="BX92" s="58"/>
      <c r="BY92" s="58"/>
      <c r="BZ92" s="58"/>
      <c r="CA92" s="58"/>
      <c r="CB92" s="58"/>
      <c r="CC92" s="58"/>
      <c r="CD92" s="58"/>
      <c r="CE92" s="58"/>
      <c r="CF92" s="58"/>
      <c r="CG92" s="58"/>
      <c r="CH92" s="58"/>
      <c r="CI92" s="58"/>
      <c r="CJ92" s="58"/>
      <c r="CK92" s="58"/>
      <c r="CL92" s="58"/>
      <c r="CM92" s="58"/>
      <c r="CN92" s="58"/>
      <c r="CO92" s="58"/>
      <c r="CP92" s="58"/>
      <c r="CQ92" s="58"/>
      <c r="CR92" s="58"/>
      <c r="CS92" s="58"/>
      <c r="CT92" s="58"/>
      <c r="CU92" s="58"/>
      <c r="CV92" s="58"/>
      <c r="CW92" s="58"/>
      <c r="CX92" s="58"/>
      <c r="CY92" s="58"/>
      <c r="CZ92" s="58"/>
      <c r="DA92" s="58"/>
      <c r="DB92" s="58"/>
      <c r="DC92" s="58"/>
      <c r="DD92" s="58"/>
      <c r="DE92" s="58"/>
      <c r="DF92" s="58"/>
      <c r="DG92" s="58"/>
      <c r="DH92" s="58"/>
      <c r="DI92" s="58"/>
      <c r="DJ92" s="58"/>
      <c r="DK92" s="58"/>
      <c r="DL92" s="58"/>
      <c r="DM92" s="58"/>
      <c r="DN92" s="58"/>
      <c r="DO92" s="58"/>
      <c r="DP92" s="58"/>
      <c r="DQ92" s="58"/>
      <c r="DR92" s="58"/>
      <c r="DS92" s="58"/>
      <c r="DT92" s="58"/>
      <c r="DU92" s="58"/>
      <c r="DV92" s="58"/>
      <c r="DW92" s="58"/>
      <c r="DX92" s="58"/>
      <c r="DY92" s="58"/>
      <c r="DZ92" s="58"/>
      <c r="EA92" s="58"/>
      <c r="EB92" s="58"/>
      <c r="EC92" s="58"/>
      <c r="ED92" s="58"/>
      <c r="EE92" s="58"/>
      <c r="EF92" s="58"/>
      <c r="EG92" s="58"/>
      <c r="EH92" s="58"/>
      <c r="EI92" s="58"/>
      <c r="EJ92" s="58"/>
      <c r="EK92" s="58"/>
      <c r="EL92" s="58"/>
      <c r="EM92" s="58"/>
      <c r="EN92" s="58"/>
      <c r="EO92" s="58"/>
      <c r="EP92" s="58"/>
      <c r="EQ92" s="58"/>
      <c r="ER92" s="58"/>
      <c r="ES92" s="58"/>
      <c r="ET92" s="58"/>
      <c r="EU92" s="58"/>
      <c r="EV92" s="58"/>
      <c r="EW92" s="58"/>
      <c r="EX92" s="58"/>
      <c r="EY92" s="58"/>
      <c r="EZ92" s="58"/>
      <c r="FA92" s="58"/>
      <c r="FB92" s="58"/>
      <c r="FC92" s="58"/>
      <c r="FD92" s="58"/>
      <c r="FE92" s="58"/>
      <c r="FF92" s="58"/>
      <c r="FG92" s="58"/>
      <c r="FH92" s="58"/>
      <c r="FI92" s="58"/>
      <c r="FJ92" s="58"/>
      <c r="FK92" s="58"/>
      <c r="FL92" s="58"/>
      <c r="FM92" s="58"/>
      <c r="FN92" s="58"/>
      <c r="FO92" s="58"/>
      <c r="FP92" s="58"/>
      <c r="FQ92" s="58"/>
      <c r="FR92" s="58"/>
      <c r="FS92" s="58"/>
      <c r="FT92" s="58"/>
      <c r="FU92" s="58"/>
      <c r="FV92" s="58"/>
      <c r="FW92" s="58"/>
      <c r="FX92" s="58"/>
      <c r="FY92" s="58"/>
      <c r="FZ92" s="58"/>
      <c r="GA92" s="58"/>
      <c r="GB92" s="58"/>
      <c r="GC92" s="58"/>
      <c r="GD92" s="58"/>
      <c r="GE92" s="58"/>
      <c r="GF92" s="58"/>
      <c r="GG92" s="58"/>
      <c r="GH92" s="58"/>
      <c r="GI92" s="58"/>
      <c r="GJ92" s="58"/>
      <c r="GK92" s="58"/>
      <c r="GL92" s="58"/>
      <c r="GM92" s="58"/>
      <c r="GN92" s="58"/>
      <c r="GO92" s="58"/>
      <c r="GP92" s="58"/>
      <c r="GQ92" s="58"/>
      <c r="GR92" s="58"/>
      <c r="GS92" s="58"/>
      <c r="GT92" s="58"/>
      <c r="GU92" s="58"/>
      <c r="GV92" s="58"/>
      <c r="GW92" s="58"/>
      <c r="GX92" s="58"/>
      <c r="GY92" s="58"/>
      <c r="GZ92" s="58"/>
      <c r="HA92" s="58"/>
      <c r="HB92" s="58"/>
      <c r="HC92" s="58"/>
      <c r="HD92" s="58"/>
      <c r="HE92" s="58"/>
      <c r="HF92" s="58"/>
      <c r="HG92" s="58"/>
      <c r="HH92" s="58"/>
      <c r="HI92" s="58"/>
      <c r="HJ92" s="58"/>
      <c r="HK92" s="58"/>
      <c r="HL92" s="58"/>
      <c r="HM92" s="58"/>
      <c r="HN92" s="58"/>
      <c r="HO92" s="58"/>
      <c r="HP92" s="58"/>
      <c r="HQ92" s="58"/>
      <c r="HR92" s="58"/>
      <c r="HS92" s="58"/>
      <c r="HT92" s="58"/>
      <c r="HU92" s="58"/>
      <c r="HV92" s="58"/>
      <c r="HW92" s="58"/>
      <c r="HX92" s="58"/>
      <c r="HY92" s="58"/>
      <c r="HZ92" s="58"/>
      <c r="IA92" s="58"/>
      <c r="IB92" s="58"/>
      <c r="IC92" s="58"/>
      <c r="ID92" s="58"/>
      <c r="IE92" s="58"/>
      <c r="IF92" s="58"/>
      <c r="IG92" s="58"/>
      <c r="IH92" s="58"/>
      <c r="II92" s="58"/>
      <c r="IJ92" s="58"/>
      <c r="IK92" s="58"/>
      <c r="IL92" s="58"/>
      <c r="IM92" s="58"/>
      <c r="IN92" s="58"/>
      <c r="IO92" s="58"/>
      <c r="IP92" s="58"/>
      <c r="IQ92" s="58"/>
      <c r="IR92" s="58"/>
      <c r="IS92" s="58"/>
      <c r="IT92" s="58"/>
      <c r="IU92" s="58"/>
      <c r="IV92" s="58"/>
      <c r="IW92" s="58"/>
      <c r="IX92" s="58"/>
      <c r="IY92" s="58"/>
      <c r="IZ92" s="58"/>
      <c r="JA92" s="58"/>
      <c r="JB92" s="58"/>
      <c r="JC92" s="58"/>
      <c r="JD92" s="58"/>
      <c r="JE92" s="58"/>
      <c r="JF92" s="58"/>
      <c r="JG92" s="58"/>
      <c r="JH92" s="58"/>
      <c r="JI92" s="58"/>
      <c r="JJ92" s="58"/>
      <c r="JK92" s="58"/>
      <c r="JL92" s="58"/>
      <c r="JM92" s="58"/>
      <c r="JN92" s="58"/>
      <c r="JO92" s="58"/>
      <c r="JP92" s="58"/>
      <c r="JQ92" s="58"/>
      <c r="JR92" s="58"/>
      <c r="JS92" s="58"/>
      <c r="JT92" s="58"/>
      <c r="JU92" s="58"/>
      <c r="JV92" s="58"/>
      <c r="JW92" s="58"/>
      <c r="JX92" s="58"/>
      <c r="JY92" s="58"/>
      <c r="JZ92" s="58"/>
      <c r="KA92" s="58"/>
      <c r="KB92" s="58"/>
      <c r="KC92" s="58"/>
      <c r="KD92" s="58"/>
      <c r="KE92" s="58"/>
      <c r="KF92" s="58"/>
      <c r="KG92" s="58"/>
      <c r="KH92" s="58"/>
      <c r="KI92" s="58"/>
      <c r="KJ92" s="58"/>
      <c r="KK92" s="58"/>
      <c r="KL92" s="58"/>
      <c r="KM92" s="58"/>
      <c r="KN92" s="58"/>
      <c r="KO92" s="58"/>
      <c r="KP92" s="58"/>
      <c r="KQ92" s="58"/>
      <c r="KR92" s="58"/>
      <c r="KS92" s="58"/>
      <c r="KT92" s="58"/>
      <c r="KU92" s="58"/>
      <c r="KV92" s="58"/>
      <c r="KW92" s="58"/>
      <c r="KX92" s="58"/>
      <c r="KY92" s="58"/>
      <c r="KZ92" s="58"/>
      <c r="LA92" s="58"/>
      <c r="LB92" s="58"/>
      <c r="LC92" s="58"/>
      <c r="LD92" s="58"/>
      <c r="LE92" s="58"/>
      <c r="LF92" s="58"/>
      <c r="LG92" s="58"/>
      <c r="LH92" s="58"/>
      <c r="LI92" s="58"/>
      <c r="LJ92" s="58"/>
      <c r="LK92" s="58"/>
      <c r="LL92" s="58"/>
      <c r="LM92" s="58"/>
      <c r="LN92" s="58"/>
      <c r="LO92" s="58"/>
      <c r="LP92" s="58"/>
      <c r="LQ92" s="58"/>
      <c r="LR92" s="58"/>
      <c r="LS92" s="58"/>
      <c r="LT92" s="58"/>
      <c r="LU92" s="58"/>
      <c r="LV92" s="58"/>
      <c r="LW92" s="58"/>
      <c r="LX92" s="58"/>
      <c r="LY92" s="58"/>
      <c r="LZ92" s="58"/>
      <c r="MA92" s="58"/>
      <c r="MB92" s="58"/>
      <c r="MC92" s="58"/>
      <c r="MD92" s="58"/>
      <c r="ME92" s="58"/>
      <c r="MF92" s="58"/>
      <c r="MG92" s="58"/>
      <c r="MH92" s="58"/>
      <c r="MI92" s="58"/>
      <c r="MJ92" s="58"/>
      <c r="MK92" s="58"/>
      <c r="ML92" s="58"/>
      <c r="MM92" s="58"/>
      <c r="MN92" s="58"/>
      <c r="MO92" s="58"/>
      <c r="MP92" s="58"/>
      <c r="MQ92" s="58"/>
      <c r="MR92" s="58"/>
      <c r="MS92" s="58"/>
      <c r="MT92" s="58"/>
      <c r="MU92" s="58"/>
      <c r="MV92" s="58"/>
      <c r="MW92" s="58"/>
      <c r="MX92" s="58"/>
      <c r="MY92" s="58"/>
      <c r="MZ92" s="58"/>
      <c r="NA92" s="58"/>
      <c r="NB92" s="58"/>
      <c r="NC92" s="58"/>
      <c r="ND92" s="58"/>
      <c r="NE92" s="58"/>
      <c r="NF92" s="58"/>
      <c r="NG92" s="58"/>
      <c r="NH92" s="58"/>
      <c r="NI92" s="58"/>
      <c r="NJ92" s="58"/>
      <c r="NK92" s="58"/>
      <c r="NL92" s="58"/>
      <c r="NM92" s="58"/>
      <c r="NN92" s="58"/>
      <c r="NO92" s="58"/>
      <c r="NP92" s="58"/>
      <c r="NQ92" s="58"/>
      <c r="NR92" s="58"/>
      <c r="NS92" s="58"/>
      <c r="NT92" s="58"/>
      <c r="NU92" s="58"/>
      <c r="NV92" s="58"/>
      <c r="NW92" s="58"/>
      <c r="NX92" s="58"/>
      <c r="NY92" s="58"/>
      <c r="NZ92" s="58"/>
      <c r="OA92" s="58"/>
      <c r="OB92" s="58"/>
      <c r="OC92" s="58"/>
      <c r="OD92" s="58"/>
      <c r="OE92" s="58"/>
      <c r="OF92" s="58"/>
      <c r="OG92" s="58"/>
      <c r="OH92" s="58"/>
      <c r="OI92" s="58"/>
      <c r="OJ92" s="58"/>
      <c r="OK92" s="58"/>
      <c r="OL92" s="58"/>
      <c r="OM92" s="58"/>
      <c r="ON92" s="58"/>
      <c r="OO92" s="58"/>
      <c r="OP92" s="58"/>
      <c r="OQ92" s="58"/>
      <c r="OR92" s="58"/>
      <c r="OS92" s="58"/>
      <c r="OT92" s="58"/>
      <c r="OU92" s="58"/>
      <c r="OV92" s="58"/>
      <c r="OW92" s="58"/>
      <c r="OX92" s="58"/>
      <c r="OY92" s="58"/>
      <c r="OZ92" s="58"/>
      <c r="PA92" s="58"/>
      <c r="PB92" s="58"/>
      <c r="PC92" s="58"/>
      <c r="PD92" s="58"/>
      <c r="PE92" s="58"/>
      <c r="PF92" s="58"/>
      <c r="PG92" s="58"/>
      <c r="PH92" s="58"/>
      <c r="PI92" s="58"/>
      <c r="PJ92" s="58"/>
      <c r="PK92" s="58"/>
      <c r="PL92" s="58"/>
      <c r="PM92" s="58"/>
      <c r="PN92" s="58"/>
      <c r="PO92" s="58"/>
      <c r="PP92" s="58"/>
      <c r="PQ92" s="58"/>
      <c r="PR92" s="58"/>
      <c r="PS92" s="58"/>
      <c r="PT92" s="58"/>
      <c r="PU92" s="58"/>
      <c r="PV92" s="58"/>
      <c r="PW92" s="58"/>
      <c r="PX92" s="58"/>
      <c r="PY92" s="58"/>
      <c r="PZ92" s="58"/>
      <c r="QA92" s="58"/>
      <c r="QB92" s="58"/>
      <c r="QC92" s="58"/>
      <c r="QD92" s="58"/>
      <c r="QE92" s="58"/>
      <c r="QF92" s="58"/>
      <c r="QG92" s="58"/>
      <c r="QH92" s="58"/>
      <c r="QI92" s="58"/>
      <c r="QJ92" s="58"/>
      <c r="QK92" s="58"/>
      <c r="QL92" s="58"/>
      <c r="QM92" s="58"/>
      <c r="QN92" s="58"/>
      <c r="QO92" s="58"/>
      <c r="QP92" s="58"/>
      <c r="QQ92" s="58"/>
      <c r="QR92" s="58"/>
      <c r="QS92" s="58"/>
      <c r="QT92" s="58"/>
      <c r="QU92" s="58"/>
      <c r="QV92" s="58"/>
      <c r="QW92" s="58"/>
      <c r="QX92" s="58"/>
      <c r="QY92" s="58"/>
      <c r="QZ92" s="58"/>
      <c r="RA92" s="58"/>
      <c r="RB92" s="58"/>
      <c r="RC92" s="58"/>
      <c r="RD92" s="58"/>
      <c r="RE92" s="58"/>
      <c r="RF92" s="58"/>
      <c r="RG92" s="58"/>
      <c r="RH92" s="58"/>
      <c r="RI92" s="58"/>
      <c r="RJ92" s="58"/>
      <c r="RK92" s="58"/>
      <c r="RL92" s="58"/>
      <c r="RM92" s="58"/>
      <c r="RN92" s="58"/>
      <c r="RO92" s="58"/>
      <c r="RP92" s="58"/>
      <c r="RQ92" s="58"/>
      <c r="RR92" s="58"/>
      <c r="RS92" s="58"/>
      <c r="RT92" s="58"/>
      <c r="RU92" s="58"/>
      <c r="RV92" s="58"/>
      <c r="RW92" s="58"/>
      <c r="RX92" s="58"/>
      <c r="RY92" s="58"/>
      <c r="RZ92" s="58"/>
      <c r="SA92" s="58"/>
      <c r="SB92" s="58"/>
      <c r="SC92" s="58"/>
      <c r="SD92" s="58"/>
      <c r="SE92" s="58"/>
      <c r="SF92" s="58"/>
      <c r="SG92" s="58"/>
      <c r="SH92" s="58"/>
      <c r="SI92" s="58"/>
      <c r="SJ92" s="58"/>
      <c r="SK92" s="58"/>
      <c r="SL92" s="58"/>
      <c r="SM92" s="58"/>
      <c r="SN92" s="58"/>
      <c r="SO92" s="58"/>
      <c r="SP92" s="58"/>
      <c r="SQ92" s="58"/>
      <c r="SR92" s="58"/>
      <c r="SS92" s="58"/>
      <c r="ST92" s="58"/>
      <c r="SU92" s="58"/>
      <c r="SV92" s="58"/>
      <c r="SW92" s="58"/>
      <c r="SX92" s="58"/>
      <c r="SY92" s="58"/>
      <c r="SZ92" s="58"/>
      <c r="TA92" s="58"/>
      <c r="TB92" s="58"/>
      <c r="TC92" s="58"/>
      <c r="TD92" s="58"/>
      <c r="TE92" s="58"/>
      <c r="TF92" s="58"/>
      <c r="TG92" s="58"/>
      <c r="TH92" s="58"/>
      <c r="TI92" s="58"/>
      <c r="TJ92" s="58"/>
      <c r="TK92" s="58"/>
      <c r="TL92" s="58"/>
      <c r="TM92" s="58"/>
      <c r="TN92" s="58"/>
      <c r="TO92" s="58"/>
      <c r="TP92" s="58"/>
      <c r="TQ92" s="58"/>
      <c r="TR92" s="58"/>
      <c r="TS92" s="58"/>
      <c r="TT92" s="58"/>
      <c r="TU92" s="58"/>
      <c r="TV92" s="58"/>
      <c r="TW92" s="58"/>
      <c r="TX92" s="58"/>
      <c r="TY92" s="58"/>
      <c r="TZ92" s="58"/>
      <c r="UA92" s="58"/>
      <c r="UB92" s="58"/>
      <c r="UC92" s="58"/>
      <c r="UD92" s="58"/>
      <c r="UE92" s="58"/>
      <c r="UF92" s="58"/>
      <c r="UG92" s="58"/>
      <c r="UH92" s="58"/>
      <c r="UI92" s="58"/>
      <c r="UJ92" s="58"/>
      <c r="UK92" s="58"/>
      <c r="UL92" s="58"/>
      <c r="UM92" s="58"/>
      <c r="UN92" s="58"/>
      <c r="UO92" s="58"/>
      <c r="UP92" s="58"/>
      <c r="UQ92" s="58"/>
      <c r="UR92" s="58"/>
      <c r="US92" s="58"/>
      <c r="UT92" s="58"/>
      <c r="UU92" s="58"/>
      <c r="UV92" s="58"/>
      <c r="UW92" s="58"/>
      <c r="UX92" s="58"/>
      <c r="UY92" s="58"/>
      <c r="UZ92" s="58"/>
      <c r="VA92" s="58"/>
      <c r="VB92" s="58"/>
      <c r="VC92" s="58"/>
      <c r="VD92" s="58"/>
      <c r="VE92" s="58"/>
      <c r="VF92" s="58"/>
      <c r="VG92" s="58"/>
      <c r="VH92" s="58"/>
      <c r="VI92" s="58"/>
      <c r="VJ92" s="58"/>
      <c r="VK92" s="58"/>
      <c r="VL92" s="58"/>
      <c r="VM92" s="58"/>
      <c r="VN92" s="58"/>
      <c r="VO92" s="58"/>
      <c r="VP92" s="58"/>
      <c r="VQ92" s="58"/>
      <c r="VR92" s="58"/>
      <c r="VS92" s="58"/>
      <c r="VT92" s="58"/>
      <c r="VU92" s="58"/>
      <c r="VV92" s="58"/>
      <c r="VW92" s="58"/>
      <c r="VX92" s="58"/>
      <c r="VY92" s="58"/>
      <c r="VZ92" s="58"/>
      <c r="WA92" s="58"/>
      <c r="WB92" s="58"/>
      <c r="WC92" s="58"/>
      <c r="WD92" s="58"/>
      <c r="WE92" s="58"/>
      <c r="WF92" s="58"/>
      <c r="WG92" s="58"/>
      <c r="WH92" s="58"/>
      <c r="WI92" s="58"/>
      <c r="WJ92" s="58"/>
      <c r="WK92" s="58"/>
      <c r="WL92" s="58"/>
      <c r="WM92" s="58"/>
      <c r="WN92" s="58"/>
      <c r="WO92" s="58"/>
      <c r="WP92" s="58"/>
      <c r="WQ92" s="58"/>
      <c r="WR92" s="58"/>
      <c r="WS92" s="58"/>
      <c r="WT92" s="58"/>
      <c r="WU92" s="58"/>
      <c r="WV92" s="58"/>
      <c r="WW92" s="58"/>
      <c r="WX92" s="58"/>
      <c r="WY92" s="58"/>
      <c r="WZ92" s="58"/>
      <c r="XA92" s="58"/>
      <c r="XB92" s="58"/>
      <c r="XC92" s="58"/>
      <c r="XD92" s="58"/>
      <c r="XE92" s="58"/>
      <c r="XF92" s="58"/>
      <c r="XG92" s="58"/>
      <c r="XH92" s="58"/>
      <c r="XI92" s="58"/>
      <c r="XJ92" s="58"/>
      <c r="XK92" s="58"/>
      <c r="XL92" s="58"/>
      <c r="XM92" s="58"/>
      <c r="XN92" s="58"/>
      <c r="XO92" s="58"/>
      <c r="XP92" s="58"/>
      <c r="XQ92" s="58"/>
      <c r="XR92" s="58"/>
      <c r="XS92" s="58"/>
      <c r="XT92" s="58"/>
      <c r="XU92" s="58"/>
      <c r="XV92" s="58"/>
      <c r="XW92" s="58"/>
      <c r="XX92" s="58"/>
      <c r="XY92" s="58"/>
      <c r="XZ92" s="58"/>
      <c r="YA92" s="58"/>
      <c r="YB92" s="58"/>
      <c r="YC92" s="58"/>
      <c r="YD92" s="58"/>
      <c r="YE92" s="58"/>
      <c r="YF92" s="58"/>
      <c r="YG92" s="58"/>
      <c r="YH92" s="58"/>
      <c r="YI92" s="58"/>
      <c r="YJ92" s="58"/>
      <c r="YK92" s="58"/>
      <c r="YL92" s="58"/>
      <c r="YM92" s="58"/>
      <c r="YN92" s="58"/>
      <c r="YO92" s="58"/>
      <c r="YP92" s="58"/>
      <c r="YQ92" s="58"/>
      <c r="YR92" s="58"/>
      <c r="YS92" s="58"/>
      <c r="YT92" s="58"/>
      <c r="YU92" s="58"/>
      <c r="YV92" s="58"/>
      <c r="YW92" s="58"/>
      <c r="YX92" s="58"/>
      <c r="YY92" s="58"/>
      <c r="YZ92" s="58"/>
      <c r="ZA92" s="58"/>
      <c r="ZB92" s="58"/>
      <c r="ZC92" s="58"/>
      <c r="ZD92" s="58"/>
      <c r="ZE92" s="58"/>
      <c r="ZF92" s="58"/>
      <c r="ZG92" s="58"/>
      <c r="ZH92" s="58"/>
      <c r="ZI92" s="58"/>
      <c r="ZJ92" s="58"/>
      <c r="ZK92" s="58"/>
      <c r="ZL92" s="58"/>
      <c r="ZM92" s="58"/>
      <c r="ZN92" s="58"/>
      <c r="ZO92" s="58"/>
      <c r="ZP92" s="58"/>
      <c r="ZQ92" s="58"/>
      <c r="ZR92" s="58"/>
      <c r="ZS92" s="58"/>
      <c r="ZT92" s="58"/>
      <c r="ZU92" s="58"/>
      <c r="ZV92" s="58"/>
      <c r="ZW92" s="58"/>
      <c r="ZX92" s="58"/>
      <c r="ZY92" s="58"/>
      <c r="ZZ92" s="58"/>
      <c r="AAA92" s="58"/>
      <c r="AAB92" s="58"/>
      <c r="AAC92" s="58"/>
      <c r="AAD92" s="58"/>
      <c r="AAE92" s="58"/>
      <c r="AAF92" s="58"/>
      <c r="AAG92" s="58"/>
      <c r="AAH92" s="58"/>
      <c r="AAI92" s="58"/>
      <c r="AAJ92" s="58"/>
      <c r="AAK92" s="58"/>
      <c r="AAL92" s="58"/>
      <c r="AAM92" s="58"/>
      <c r="AAN92" s="58"/>
      <c r="AAO92" s="58"/>
      <c r="AAP92" s="58"/>
      <c r="AAQ92" s="58"/>
      <c r="AAR92" s="58"/>
      <c r="AAS92" s="58"/>
      <c r="AAT92" s="58"/>
      <c r="AAU92" s="58"/>
      <c r="AAV92" s="58"/>
      <c r="AAW92" s="58"/>
      <c r="AAX92" s="58"/>
      <c r="AAY92" s="58"/>
      <c r="AAZ92" s="58"/>
      <c r="ABA92" s="58"/>
      <c r="ABB92" s="58"/>
      <c r="ABC92" s="58"/>
      <c r="ABD92" s="58"/>
      <c r="ABE92" s="58"/>
      <c r="ABF92" s="58"/>
      <c r="ABG92" s="58"/>
      <c r="ABH92" s="58"/>
      <c r="ABI92" s="58"/>
      <c r="ABJ92" s="58"/>
      <c r="ABK92" s="58"/>
      <c r="ABL92" s="58"/>
      <c r="ABM92" s="58"/>
      <c r="ABN92" s="58"/>
      <c r="ABO92" s="58"/>
      <c r="ABP92" s="58"/>
      <c r="ABQ92" s="58"/>
      <c r="ABR92" s="58"/>
      <c r="ABS92" s="58"/>
      <c r="ABT92" s="58"/>
      <c r="ABU92" s="58"/>
      <c r="ABV92" s="58"/>
      <c r="ABW92" s="58"/>
      <c r="ABX92" s="58"/>
      <c r="ABY92" s="58"/>
      <c r="ABZ92" s="58"/>
      <c r="ACA92" s="58"/>
      <c r="ACB92" s="58"/>
      <c r="ACC92" s="58"/>
      <c r="ACD92" s="58"/>
      <c r="ACE92" s="58"/>
      <c r="ACF92" s="58"/>
      <c r="ACG92" s="58"/>
      <c r="ACH92" s="58"/>
      <c r="ACI92" s="58"/>
      <c r="ACJ92" s="58"/>
      <c r="ACK92" s="58"/>
      <c r="ACL92" s="58"/>
      <c r="ACM92" s="58"/>
      <c r="ACN92" s="58"/>
      <c r="ACO92" s="58"/>
      <c r="ACP92" s="58"/>
      <c r="ACQ92" s="58"/>
      <c r="ACR92" s="58"/>
      <c r="ACS92" s="58"/>
      <c r="ACT92" s="58"/>
      <c r="ACU92" s="58"/>
      <c r="ACV92" s="58"/>
      <c r="ACW92" s="58"/>
      <c r="ACX92" s="58"/>
      <c r="ACY92" s="58"/>
      <c r="ACZ92" s="58"/>
      <c r="ADA92" s="58"/>
      <c r="ADB92" s="58"/>
      <c r="ADC92" s="58"/>
      <c r="ADD92" s="58"/>
      <c r="ADE92" s="58"/>
      <c r="ADF92" s="58"/>
      <c r="ADG92" s="58"/>
      <c r="ADH92" s="58"/>
      <c r="ADI92" s="58"/>
      <c r="ADJ92" s="58"/>
      <c r="ADK92" s="58"/>
      <c r="ADL92" s="58"/>
      <c r="ADM92" s="58"/>
      <c r="ADN92" s="58"/>
      <c r="ADO92" s="58"/>
      <c r="ADP92" s="58"/>
      <c r="ADQ92" s="58"/>
      <c r="ADR92" s="58"/>
      <c r="ADS92" s="58"/>
      <c r="ADT92" s="58"/>
      <c r="ADU92" s="58"/>
      <c r="ADV92" s="58"/>
      <c r="ADW92" s="58"/>
      <c r="ADX92" s="58"/>
      <c r="ADY92" s="58"/>
      <c r="ADZ92" s="58"/>
      <c r="AEA92" s="58"/>
      <c r="AEB92" s="58"/>
      <c r="AEC92" s="58"/>
      <c r="AED92" s="58"/>
      <c r="AEE92" s="58"/>
      <c r="AEF92" s="58"/>
      <c r="AEG92" s="58"/>
      <c r="AEH92" s="58"/>
      <c r="AEI92" s="58"/>
      <c r="AEJ92" s="58"/>
      <c r="AEK92" s="58"/>
      <c r="AEL92" s="58"/>
      <c r="AEM92" s="58"/>
      <c r="AEN92" s="58"/>
      <c r="AEO92" s="58"/>
      <c r="AEP92" s="58"/>
      <c r="AEQ92" s="58"/>
      <c r="AER92" s="58"/>
      <c r="AES92" s="58"/>
      <c r="AET92" s="58"/>
      <c r="AEU92" s="58"/>
      <c r="AEV92" s="58"/>
      <c r="AEW92" s="58"/>
      <c r="AEX92" s="58"/>
      <c r="AEY92" s="58"/>
      <c r="AEZ92" s="58"/>
      <c r="AFA92" s="58"/>
      <c r="AFB92" s="58"/>
      <c r="AFC92" s="58"/>
      <c r="AFD92" s="58"/>
      <c r="AFE92" s="58"/>
      <c r="AFF92" s="58"/>
      <c r="AFG92" s="58"/>
      <c r="AFH92" s="58"/>
      <c r="AFI92" s="58"/>
      <c r="AFJ92" s="58"/>
      <c r="AFK92" s="58"/>
      <c r="AFL92" s="58"/>
      <c r="AFM92" s="58"/>
      <c r="AFN92" s="58"/>
      <c r="AFO92" s="58"/>
      <c r="AFP92" s="58"/>
      <c r="AFQ92" s="58"/>
      <c r="AFR92" s="58"/>
      <c r="AFS92" s="58"/>
      <c r="AFT92" s="58"/>
      <c r="AFU92" s="58"/>
      <c r="AFV92" s="58"/>
      <c r="AFW92" s="58"/>
      <c r="AFX92" s="58"/>
      <c r="AFY92" s="58"/>
      <c r="AFZ92" s="58"/>
      <c r="AGA92" s="58"/>
      <c r="AGB92" s="58"/>
      <c r="AGC92" s="58"/>
      <c r="AGD92" s="58"/>
      <c r="AGE92" s="58"/>
      <c r="AGF92" s="58"/>
      <c r="AGG92" s="58"/>
      <c r="AGH92" s="58"/>
      <c r="AGI92" s="58"/>
      <c r="AGJ92" s="58"/>
      <c r="AGK92" s="58"/>
      <c r="AGL92" s="58"/>
      <c r="AGM92" s="58"/>
      <c r="AGN92" s="58"/>
      <c r="AGO92" s="58"/>
      <c r="AGP92" s="58"/>
      <c r="AGQ92" s="58"/>
      <c r="AGR92" s="58"/>
      <c r="AGS92" s="58"/>
      <c r="AGT92" s="58"/>
      <c r="AGU92" s="58"/>
      <c r="AGV92" s="58"/>
      <c r="AGW92" s="58"/>
      <c r="AGX92" s="58"/>
      <c r="AGY92" s="58"/>
      <c r="AGZ92" s="58"/>
      <c r="AHA92" s="58"/>
      <c r="AHB92" s="58"/>
      <c r="AHC92" s="58"/>
      <c r="AHD92" s="58"/>
      <c r="AHE92" s="58"/>
      <c r="AHF92" s="58"/>
      <c r="AHG92" s="58"/>
      <c r="AHH92" s="58"/>
      <c r="AHI92" s="58"/>
      <c r="AHJ92" s="58"/>
      <c r="AHK92" s="58"/>
      <c r="AHL92" s="58"/>
      <c r="AHM92" s="58"/>
      <c r="AHN92" s="58"/>
      <c r="AHO92" s="58"/>
      <c r="AHP92" s="58"/>
      <c r="AHQ92" s="58"/>
      <c r="AHR92" s="58"/>
      <c r="AHS92" s="58"/>
      <c r="AHT92" s="58"/>
      <c r="AHU92" s="58"/>
      <c r="AHV92" s="58"/>
      <c r="AHW92" s="58"/>
      <c r="AHX92" s="58"/>
      <c r="AHY92" s="58"/>
      <c r="AHZ92" s="58"/>
      <c r="AIA92" s="58"/>
      <c r="AIB92" s="58"/>
      <c r="AIC92" s="58"/>
      <c r="AID92" s="58"/>
      <c r="AIE92" s="58"/>
      <c r="AIF92" s="58"/>
      <c r="AIG92" s="58"/>
      <c r="AIH92" s="58"/>
      <c r="AII92" s="58"/>
      <c r="AIJ92" s="58"/>
      <c r="AIK92" s="58"/>
      <c r="AIL92" s="58"/>
      <c r="AIM92" s="58"/>
      <c r="AIN92" s="58"/>
      <c r="AIO92" s="58"/>
      <c r="AIP92" s="58"/>
      <c r="AIQ92" s="58"/>
      <c r="AIR92" s="58"/>
      <c r="AIS92" s="58"/>
      <c r="AIT92" s="58"/>
      <c r="AIU92" s="58"/>
      <c r="AIV92" s="58"/>
      <c r="AIW92" s="58"/>
      <c r="AIX92" s="58"/>
      <c r="AIY92" s="58"/>
      <c r="AIZ92" s="58"/>
      <c r="AJA92" s="58"/>
      <c r="AJB92" s="58"/>
      <c r="AJC92" s="58"/>
      <c r="AJD92" s="58"/>
      <c r="AJE92" s="58"/>
      <c r="AJF92" s="58"/>
      <c r="AJG92" s="58"/>
      <c r="AJH92" s="58"/>
      <c r="AJI92" s="58"/>
      <c r="AJJ92" s="58"/>
      <c r="AJK92" s="58"/>
      <c r="AJL92" s="58"/>
      <c r="AJM92" s="58"/>
      <c r="AJN92" s="58"/>
      <c r="AJO92" s="58"/>
      <c r="AJP92" s="58"/>
      <c r="AJQ92" s="58"/>
      <c r="AJR92" s="58"/>
      <c r="AJS92" s="58"/>
      <c r="AJT92" s="58"/>
      <c r="AJU92" s="58"/>
      <c r="AJV92" s="58"/>
      <c r="AJW92" s="58"/>
      <c r="AJX92" s="58"/>
      <c r="AJY92" s="58"/>
      <c r="AJZ92" s="58"/>
      <c r="AKA92" s="58"/>
      <c r="AKB92" s="58"/>
      <c r="AKC92" s="58"/>
      <c r="AKD92" s="58"/>
      <c r="AKE92" s="58"/>
      <c r="AKF92" s="58"/>
      <c r="AKG92" s="58"/>
      <c r="AKH92" s="58"/>
      <c r="AKI92" s="58"/>
      <c r="AKJ92" s="58"/>
      <c r="AKK92" s="58"/>
      <c r="AKL92" s="58"/>
      <c r="AKM92" s="58"/>
      <c r="AKN92" s="58"/>
      <c r="AKO92" s="58"/>
      <c r="AKP92" s="58"/>
      <c r="AKQ92" s="58"/>
      <c r="AKR92" s="58"/>
      <c r="AKS92" s="58"/>
      <c r="AKT92" s="58"/>
      <c r="AKU92" s="58"/>
      <c r="AKV92" s="58"/>
      <c r="AKW92" s="58"/>
      <c r="AKX92" s="58"/>
      <c r="AKY92" s="58"/>
      <c r="AKZ92" s="58"/>
      <c r="ALA92" s="58"/>
      <c r="ALB92" s="58"/>
      <c r="ALC92" s="58"/>
      <c r="ALD92" s="58"/>
      <c r="ALE92" s="58"/>
      <c r="ALF92" s="58"/>
      <c r="ALG92" s="58"/>
      <c r="ALH92" s="58"/>
      <c r="ALI92" s="58"/>
      <c r="ALJ92" s="58"/>
      <c r="ALK92" s="58"/>
      <c r="ALL92" s="58"/>
      <c r="ALM92" s="58"/>
      <c r="ALN92" s="58"/>
      <c r="ALO92" s="58"/>
      <c r="ALP92" s="58"/>
      <c r="ALQ92" s="58"/>
      <c r="ALR92" s="58"/>
      <c r="ALS92" s="58"/>
      <c r="ALT92" s="58"/>
      <c r="ALU92" s="58"/>
      <c r="ALV92" s="58"/>
      <c r="ALW92" s="58"/>
      <c r="ALX92" s="58"/>
      <c r="ALY92" s="58"/>
      <c r="ALZ92" s="58"/>
      <c r="AMA92" s="58"/>
      <c r="AMB92" s="58"/>
      <c r="AMC92" s="58"/>
      <c r="AMD92" s="58"/>
      <c r="AME92" s="58"/>
      <c r="AMF92" s="58"/>
      <c r="AMG92" s="58"/>
      <c r="AMH92" s="58"/>
      <c r="AMI92" s="58"/>
      <c r="AMJ92" s="58"/>
    </row>
    <row r="93" spans="1:1024" s="81" customFormat="1" ht="20.100000000000001" customHeight="1" x14ac:dyDescent="0.2">
      <c r="A93" s="650" t="s">
        <v>169</v>
      </c>
      <c r="B93" s="650"/>
      <c r="C93" s="650"/>
      <c r="D93" s="650"/>
      <c r="E93" s="403"/>
      <c r="F93" s="403"/>
      <c r="G93" s="403"/>
      <c r="H93" s="403"/>
      <c r="I93" s="403"/>
      <c r="J93" s="80"/>
      <c r="K93" s="80"/>
      <c r="L93" s="80"/>
      <c r="M93" s="80"/>
      <c r="N93" s="80"/>
      <c r="O93" s="80"/>
      <c r="P93" s="80"/>
      <c r="Q93" s="80"/>
      <c r="R93" s="78"/>
      <c r="S93" s="78"/>
      <c r="T93" s="88"/>
      <c r="U93" s="89"/>
      <c r="V93" s="80"/>
      <c r="W93" s="80"/>
      <c r="X93" s="80"/>
    </row>
    <row r="94" spans="1:1024" s="58" customFormat="1" x14ac:dyDescent="0.2">
      <c r="I94" s="82"/>
      <c r="J94" s="82"/>
      <c r="K94" s="82"/>
      <c r="L94" s="82"/>
      <c r="M94" s="82"/>
      <c r="N94" s="82"/>
      <c r="O94" s="82"/>
      <c r="P94" s="82"/>
      <c r="Q94" s="83"/>
    </row>
    <row r="95" spans="1:1024" x14ac:dyDescent="0.2">
      <c r="B95" s="237"/>
      <c r="C95" s="237"/>
      <c r="D95" s="237"/>
      <c r="E95" s="237"/>
      <c r="F95" s="237"/>
      <c r="G95" s="237"/>
      <c r="H95" s="237"/>
      <c r="I95" s="237"/>
      <c r="S95" s="78"/>
      <c r="T95" s="238"/>
      <c r="U95" s="239"/>
    </row>
    <row r="96" spans="1:1024" x14ac:dyDescent="0.2">
      <c r="B96" s="237"/>
      <c r="C96" s="237"/>
      <c r="D96" s="237"/>
      <c r="E96" s="237"/>
      <c r="F96" s="237"/>
      <c r="G96" s="237"/>
      <c r="H96" s="237"/>
      <c r="I96" s="237"/>
    </row>
    <row r="97" spans="1:21" x14ac:dyDescent="0.2">
      <c r="B97" s="237"/>
      <c r="C97" s="237"/>
      <c r="D97" s="237"/>
      <c r="E97" s="237"/>
      <c r="F97" s="237"/>
      <c r="G97" s="237"/>
      <c r="H97" s="237"/>
      <c r="I97" s="237"/>
      <c r="T97" s="238"/>
      <c r="U97" s="238"/>
    </row>
    <row r="105" spans="1:21" s="225" customFormat="1" x14ac:dyDescent="0.2">
      <c r="A105" s="226"/>
      <c r="B105" s="226"/>
      <c r="C105" s="226"/>
      <c r="D105" s="226"/>
      <c r="E105" s="226"/>
      <c r="F105" s="226"/>
      <c r="G105" s="226"/>
      <c r="H105" s="226"/>
      <c r="I105" s="226"/>
      <c r="J105" s="240"/>
      <c r="K105" s="240"/>
      <c r="L105" s="240"/>
      <c r="M105" s="240"/>
      <c r="N105" s="240"/>
      <c r="O105" s="240"/>
      <c r="P105" s="240"/>
    </row>
    <row r="110" spans="1:21" s="225" customFormat="1" x14ac:dyDescent="0.2">
      <c r="A110" s="226"/>
      <c r="B110" s="226"/>
      <c r="C110" s="226"/>
      <c r="D110" s="226"/>
      <c r="E110" s="226"/>
      <c r="F110" s="226"/>
      <c r="G110" s="226"/>
      <c r="H110" s="241"/>
      <c r="I110" s="241"/>
    </row>
    <row r="112" spans="1:21" s="225" customFormat="1" x14ac:dyDescent="0.2">
      <c r="A112" s="226"/>
      <c r="B112" s="242"/>
      <c r="C112" s="241"/>
      <c r="D112" s="241"/>
      <c r="E112" s="241"/>
      <c r="F112" s="241"/>
      <c r="G112" s="241"/>
      <c r="H112" s="226"/>
      <c r="I112" s="226"/>
    </row>
  </sheetData>
  <sheetProtection algorithmName="SHA-512" hashValue="4Wuh3KqQHKBwCapQMxfLdy6jbgm1Nc+CuIBayh43A8m+AEc2fnb6mxg9b9iiauIC2s0UfeBIchnqjtOwi69QJg==" saltValue="4OOhjPFt9qsZhYftbsmbEg==" spinCount="100000" sheet="1" objects="1" scenarios="1" selectLockedCells="1"/>
  <mergeCells count="94">
    <mergeCell ref="B40:B41"/>
    <mergeCell ref="C40:C41"/>
    <mergeCell ref="G40:G41"/>
    <mergeCell ref="G34:G35"/>
    <mergeCell ref="I34:I35"/>
    <mergeCell ref="D34:D35"/>
    <mergeCell ref="D46:D47"/>
    <mergeCell ref="G46:G47"/>
    <mergeCell ref="I46:I47"/>
    <mergeCell ref="D40:D41"/>
    <mergeCell ref="I40:I41"/>
    <mergeCell ref="I21:I22"/>
    <mergeCell ref="D21:D22"/>
    <mergeCell ref="D14:E14"/>
    <mergeCell ref="D15:E15"/>
    <mergeCell ref="D16:E16"/>
    <mergeCell ref="A20:I20"/>
    <mergeCell ref="A21:A22"/>
    <mergeCell ref="B21:B22"/>
    <mergeCell ref="C21:C22"/>
    <mergeCell ref="G21:G22"/>
    <mergeCell ref="A12:I12"/>
    <mergeCell ref="A1:I1"/>
    <mergeCell ref="A2:I2"/>
    <mergeCell ref="A3:I3"/>
    <mergeCell ref="A9:I9"/>
    <mergeCell ref="A10:I10"/>
    <mergeCell ref="A4:I4"/>
    <mergeCell ref="E76:E79"/>
    <mergeCell ref="F76:F79"/>
    <mergeCell ref="J69:Q69"/>
    <mergeCell ref="F72:F73"/>
    <mergeCell ref="A75:I75"/>
    <mergeCell ref="J75:Q75"/>
    <mergeCell ref="A70:A71"/>
    <mergeCell ref="B70:B71"/>
    <mergeCell ref="C70:C71"/>
    <mergeCell ref="D70:D71"/>
    <mergeCell ref="E70:E71"/>
    <mergeCell ref="C46:C47"/>
    <mergeCell ref="A93:D93"/>
    <mergeCell ref="A68:I68"/>
    <mergeCell ref="A69:E69"/>
    <mergeCell ref="G69:I69"/>
    <mergeCell ref="C76:C79"/>
    <mergeCell ref="A88:I88"/>
    <mergeCell ref="A89:I89"/>
    <mergeCell ref="A90:I90"/>
    <mergeCell ref="A91:I91"/>
    <mergeCell ref="A92:I92"/>
    <mergeCell ref="A85:I85"/>
    <mergeCell ref="A87:D87"/>
    <mergeCell ref="A76:B79"/>
    <mergeCell ref="I76:I79"/>
    <mergeCell ref="H76:H79"/>
    <mergeCell ref="A31:I31"/>
    <mergeCell ref="A64:I64"/>
    <mergeCell ref="C54:C55"/>
    <mergeCell ref="G54:G55"/>
    <mergeCell ref="I54:I55"/>
    <mergeCell ref="D54:D55"/>
    <mergeCell ref="A39:I39"/>
    <mergeCell ref="A40:A41"/>
    <mergeCell ref="A34:A35"/>
    <mergeCell ref="B34:B35"/>
    <mergeCell ref="C34:C35"/>
    <mergeCell ref="A33:I33"/>
    <mergeCell ref="A50:I50"/>
    <mergeCell ref="A45:I45"/>
    <mergeCell ref="A46:A47"/>
    <mergeCell ref="B46:B47"/>
    <mergeCell ref="A26:I26"/>
    <mergeCell ref="A27:A28"/>
    <mergeCell ref="B27:B28"/>
    <mergeCell ref="C27:C28"/>
    <mergeCell ref="D27:D28"/>
    <mergeCell ref="G27:G28"/>
    <mergeCell ref="I27:I28"/>
    <mergeCell ref="A65:I65"/>
    <mergeCell ref="A86:I86"/>
    <mergeCell ref="A51:I51"/>
    <mergeCell ref="A59:I59"/>
    <mergeCell ref="A60:A61"/>
    <mergeCell ref="B60:B61"/>
    <mergeCell ref="C60:C61"/>
    <mergeCell ref="D60:D61"/>
    <mergeCell ref="G60:G61"/>
    <mergeCell ref="I60:I61"/>
    <mergeCell ref="A53:I53"/>
    <mergeCell ref="A54:A55"/>
    <mergeCell ref="B54:B55"/>
    <mergeCell ref="A84:I84"/>
    <mergeCell ref="G76:G79"/>
    <mergeCell ref="D76:D79"/>
  </mergeCells>
  <dataValidations disablePrompts="1" count="1">
    <dataValidation allowBlank="1" showInputMessage="1" showErrorMessage="1" errorTitle="Pare !!!" error="Pare !!!" sqref="U97"/>
  </dataValidations>
  <printOptions horizontalCentered="1"/>
  <pageMargins left="0.31496062992125984" right="0.27559055118110237" top="0.70866141732283472" bottom="0.59055118110236227" header="0.19685039370078741" footer="0.19685039370078741"/>
  <pageSetup paperSize="9" scale="59" fitToHeight="3" orientation="portrait" r:id="rId1"/>
  <headerFooter>
    <oddHeader>&amp;C&amp;G&amp;R&amp;8&amp;P</oddHeader>
    <oddFooter>&amp;L&amp;G
        &amp;"Arial,Negrito"&amp;8&amp;K00-030SACCON/CPC/SECAD&amp;R&amp;A
Página &amp;P/&amp;N</oddFooter>
  </headerFooter>
  <rowBreaks count="1" manualBreakCount="1">
    <brk id="44" max="8"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DADOS CADASTRAIS e RESUMO</vt:lpstr>
      <vt:lpstr>L3</vt:lpstr>
      <vt:lpstr>ENCARGOS e PROVISOES</vt:lpstr>
      <vt:lpstr>MOD ENC PRORR CTRAB INDETERM</vt:lpstr>
      <vt:lpstr>CITL</vt:lpstr>
      <vt:lpstr>LAUDO</vt:lpstr>
      <vt:lpstr>HORA SUPLEMENTAR</vt:lpstr>
      <vt:lpstr>CITL!Area_de_impressao</vt:lpstr>
      <vt:lpstr>'DADOS CADASTRAIS e RESUMO'!Area_de_impressao</vt:lpstr>
      <vt:lpstr>'ENCARGOS e PROVISOES'!Area_de_impressao</vt:lpstr>
      <vt:lpstr>'HORA SUPLEMENTAR'!Area_de_impressao</vt:lpstr>
      <vt:lpstr>'L3'!Area_de_impressao</vt:lpstr>
      <vt:lpstr>LAUDO!Area_de_impressao</vt:lpstr>
      <vt:lpstr>'MOD ENC PRORR CTRAB INDETERM'!Area_de_impressao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dc:creator>
  <cp:lastModifiedBy>Eduardo</cp:lastModifiedBy>
  <cp:lastPrinted>2024-05-14T20:52:32Z</cp:lastPrinted>
  <dcterms:created xsi:type="dcterms:W3CDTF">2002-06-10T15:51:10Z</dcterms:created>
  <dcterms:modified xsi:type="dcterms:W3CDTF">2024-05-14T20:53:19Z</dcterms:modified>
</cp:coreProperties>
</file>