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24226"/>
  <mc:AlternateContent xmlns:mc="http://schemas.openxmlformats.org/markup-compatibility/2006">
    <mc:Choice Requires="x15">
      <x15ac:absPath xmlns:x15ac="http://schemas.microsoft.com/office/spreadsheetml/2010/11/ac" url="G:\Drives compartilhados\SELED\Arquivos que estavama na pasta colaboração\Controles SELED\Arquivos Editais\LICITAÇÕES 2024\PE 90017\Comprasgov e transparência\"/>
    </mc:Choice>
  </mc:AlternateContent>
  <bookViews>
    <workbookView xWindow="0" yWindow="0" windowWidth="19320" windowHeight="6930" tabRatio="923"/>
  </bookViews>
  <sheets>
    <sheet name="DADOS CADASTRAIS e RESUMO" sheetId="41" r:id="rId1"/>
    <sheet name="L1" sheetId="46" r:id="rId2"/>
    <sheet name="ENCARGOS e PROVISOES" sheetId="44" r:id="rId3"/>
    <sheet name="MOD ENC PRORR CTRAB INDETERM" sheetId="45" state="hidden" r:id="rId4"/>
    <sheet name="CITL" sheetId="33" r:id="rId5"/>
    <sheet name="LAUDO" sheetId="40" r:id="rId6"/>
    <sheet name="HORA SUPLEMENTAR" sheetId="38" r:id="rId7"/>
  </sheets>
  <definedNames>
    <definedName name="_xlnm.Print_Area" localSheetId="4">CITL!$A$1:$H$46</definedName>
    <definedName name="_xlnm.Print_Area" localSheetId="0">'DADOS CADASTRAIS e RESUMO'!$A$1:$I$41</definedName>
    <definedName name="_xlnm.Print_Area" localSheetId="2">'ENCARGOS e PROVISOES'!$A$1:$H$92</definedName>
    <definedName name="_xlnm.Print_Area" localSheetId="6">'HORA SUPLEMENTAR'!$A$1:$I$102</definedName>
    <definedName name="_xlnm.Print_Area" localSheetId="1">'L1'!$A$1:$P$47</definedName>
    <definedName name="_xlnm.Print_Area" localSheetId="5">LAUDO!$A$1:$E$16</definedName>
    <definedName name="_xlnm.Print_Area" localSheetId="3">'MOD ENC PRORR CTRAB INDETERM'!$A$1:$H$90</definedName>
  </definedNames>
  <calcPr calcId="152511"/>
</workbook>
</file>

<file path=xl/calcChain.xml><?xml version="1.0" encoding="utf-8"?>
<calcChain xmlns="http://schemas.openxmlformats.org/spreadsheetml/2006/main">
  <c r="I24" i="41" l="1"/>
  <c r="I23" i="41"/>
  <c r="I22" i="41"/>
  <c r="F17" i="33" l="1"/>
  <c r="M40" i="46" l="1"/>
  <c r="M36" i="46"/>
  <c r="L40" i="46"/>
  <c r="L38" i="46"/>
  <c r="L36" i="46"/>
  <c r="K36" i="46"/>
  <c r="J40" i="46"/>
  <c r="J38" i="46"/>
  <c r="I40" i="46"/>
  <c r="I38" i="46"/>
  <c r="M28" i="46"/>
  <c r="M24" i="46"/>
  <c r="L28" i="46"/>
  <c r="L26" i="46"/>
  <c r="L24" i="46"/>
  <c r="K24" i="46"/>
  <c r="I28" i="46"/>
  <c r="J28" i="46"/>
  <c r="J26" i="46"/>
  <c r="I26" i="46"/>
  <c r="C70" i="38" l="1"/>
  <c r="C69" i="38"/>
  <c r="C68" i="38"/>
  <c r="C54" i="38"/>
  <c r="C52" i="38"/>
  <c r="C46" i="38"/>
  <c r="C32" i="38"/>
  <c r="C30" i="38"/>
  <c r="C24" i="38"/>
  <c r="L41" i="46"/>
  <c r="L29" i="46"/>
  <c r="L18" i="46"/>
  <c r="I44" i="46" l="1"/>
  <c r="I43" i="46"/>
  <c r="I32" i="46"/>
  <c r="I31" i="46"/>
  <c r="I41" i="46"/>
  <c r="I18" i="46"/>
  <c r="K40" i="46" l="1"/>
  <c r="K17" i="46"/>
  <c r="M41" i="46" l="1"/>
  <c r="K41" i="46"/>
  <c r="M29" i="46"/>
  <c r="K18" i="46"/>
  <c r="J41" i="46" l="1"/>
  <c r="N41" i="46" s="1"/>
  <c r="J29" i="46"/>
  <c r="A35" i="46" l="1"/>
  <c r="A23" i="46"/>
  <c r="G24" i="41"/>
  <c r="G23" i="41"/>
  <c r="G22" i="41"/>
  <c r="H22" i="41"/>
  <c r="H23" i="41"/>
  <c r="H24" i="41"/>
  <c r="B24" i="41"/>
  <c r="C24" i="41"/>
  <c r="D24" i="41"/>
  <c r="C22" i="41"/>
  <c r="D22" i="41"/>
  <c r="B23" i="41"/>
  <c r="C23" i="41"/>
  <c r="D23" i="41"/>
  <c r="B22" i="41"/>
  <c r="A24" i="41"/>
  <c r="A23" i="41"/>
  <c r="E24" i="41"/>
  <c r="E23" i="41"/>
  <c r="E22" i="41"/>
  <c r="B50" i="38" l="1"/>
  <c r="A50" i="38"/>
  <c r="C53" i="38"/>
  <c r="B28" i="38"/>
  <c r="A28" i="38"/>
  <c r="C31" i="38"/>
  <c r="C88" i="38"/>
  <c r="C90" i="38"/>
  <c r="C89" i="38"/>
  <c r="B77" i="38"/>
  <c r="A77" i="38"/>
  <c r="A6" i="33" l="1"/>
  <c r="A5" i="33"/>
  <c r="A3" i="33"/>
  <c r="A2" i="33"/>
  <c r="A1" i="33"/>
  <c r="C63" i="38" l="1"/>
  <c r="C62" i="38"/>
  <c r="C61" i="38"/>
  <c r="C47" i="38"/>
  <c r="C45" i="38"/>
  <c r="C40" i="38"/>
  <c r="C39" i="38"/>
  <c r="C38" i="38"/>
  <c r="C25" i="38"/>
  <c r="C17" i="38"/>
  <c r="B17" i="38"/>
  <c r="B70" i="38" s="1"/>
  <c r="A17" i="38"/>
  <c r="A70" i="38" s="1"/>
  <c r="C16" i="38"/>
  <c r="B16" i="38"/>
  <c r="B69" i="38" s="1"/>
  <c r="A16" i="38"/>
  <c r="A69" i="38" s="1"/>
  <c r="H44" i="33"/>
  <c r="E44" i="33"/>
  <c r="H43" i="33"/>
  <c r="E43" i="33"/>
  <c r="H42" i="33"/>
  <c r="E42" i="33"/>
  <c r="H41" i="33"/>
  <c r="E41" i="33"/>
  <c r="H40" i="33"/>
  <c r="E40" i="33"/>
  <c r="H39" i="33"/>
  <c r="E39" i="33"/>
  <c r="H38" i="33"/>
  <c r="E38" i="33"/>
  <c r="H37" i="33"/>
  <c r="E37" i="33"/>
  <c r="H36" i="33"/>
  <c r="E36" i="33"/>
  <c r="H35" i="33"/>
  <c r="E35" i="33"/>
  <c r="H34" i="33"/>
  <c r="E34" i="33"/>
  <c r="H33" i="33"/>
  <c r="E33" i="33"/>
  <c r="E45" i="33" s="1"/>
  <c r="H45" i="33" l="1"/>
  <c r="A32" i="38"/>
  <c r="A54" i="38"/>
  <c r="B32" i="38"/>
  <c r="B54" i="38"/>
  <c r="B24" i="38"/>
  <c r="B46" i="38"/>
  <c r="A24" i="38"/>
  <c r="A46" i="38"/>
  <c r="O40" i="46"/>
  <c r="H15" i="38"/>
  <c r="O28" i="46"/>
  <c r="O17" i="46"/>
  <c r="B31" i="38"/>
  <c r="B53" i="38"/>
  <c r="A31" i="38"/>
  <c r="A53" i="38"/>
  <c r="F88" i="38"/>
  <c r="F89" i="38"/>
  <c r="F90" i="38"/>
  <c r="B25" i="38"/>
  <c r="B81" i="38"/>
  <c r="A47" i="38"/>
  <c r="A81" i="38"/>
  <c r="A39" i="38"/>
  <c r="A80" i="38"/>
  <c r="B80" i="38"/>
  <c r="B39" i="38"/>
  <c r="A40" i="38"/>
  <c r="A63" i="38"/>
  <c r="A25" i="38"/>
  <c r="B40" i="38"/>
  <c r="A62" i="38"/>
  <c r="B47" i="38"/>
  <c r="B62" i="38"/>
  <c r="B63" i="38"/>
  <c r="H60" i="38" l="1"/>
  <c r="H29" i="38"/>
  <c r="H44" i="38"/>
  <c r="H37" i="38"/>
  <c r="H51" i="38"/>
  <c r="H22" i="38"/>
  <c r="H67" i="38"/>
  <c r="G90" i="38"/>
  <c r="H90" i="38" s="1"/>
  <c r="I90" i="38" s="1"/>
  <c r="G89" i="38"/>
  <c r="H89" i="38" s="1"/>
  <c r="I89" i="38" s="1"/>
  <c r="G88" i="38"/>
  <c r="H88" i="38" s="1"/>
  <c r="I88" i="38" s="1"/>
  <c r="I29" i="46" l="1"/>
  <c r="K28" i="46" l="1"/>
  <c r="K29" i="46" s="1"/>
  <c r="N29" i="46" s="1"/>
  <c r="C80" i="38"/>
  <c r="D80" i="38" s="1"/>
  <c r="E80" i="38" s="1"/>
  <c r="C81" i="38" l="1"/>
  <c r="D81" i="38" s="1"/>
  <c r="E81" i="38" s="1"/>
  <c r="C79" i="38" l="1"/>
  <c r="D79" i="38" s="1"/>
  <c r="E79" i="38" s="1"/>
  <c r="A20" i="41" l="1"/>
  <c r="I7" i="38" l="1"/>
  <c r="A22" i="41" l="1"/>
  <c r="D16" i="38"/>
  <c r="D17" i="38"/>
  <c r="C15" i="38"/>
  <c r="D15" i="38" s="1"/>
  <c r="D68" i="38" s="1"/>
  <c r="E68" i="38" s="1"/>
  <c r="B15" i="38"/>
  <c r="B68" i="38" s="1"/>
  <c r="A15" i="38"/>
  <c r="A68" i="38" s="1"/>
  <c r="D54" i="38" l="1"/>
  <c r="D70" i="38"/>
  <c r="D63" i="38"/>
  <c r="D53" i="38"/>
  <c r="D69" i="38"/>
  <c r="D62" i="38"/>
  <c r="D30" i="38"/>
  <c r="E30" i="38" s="1"/>
  <c r="D52" i="38"/>
  <c r="E52" i="38" s="1"/>
  <c r="D24" i="38"/>
  <c r="D46" i="38"/>
  <c r="E46" i="38" s="1"/>
  <c r="B30" i="38"/>
  <c r="B52" i="38"/>
  <c r="D32" i="38"/>
  <c r="D47" i="38"/>
  <c r="E47" i="38" s="1"/>
  <c r="A30" i="38"/>
  <c r="A52" i="38"/>
  <c r="D31" i="38"/>
  <c r="A79" i="38"/>
  <c r="B79" i="38"/>
  <c r="B45" i="38"/>
  <c r="B38" i="38"/>
  <c r="B61" i="38"/>
  <c r="A45" i="38"/>
  <c r="A61" i="38"/>
  <c r="A38" i="38"/>
  <c r="D25" i="38"/>
  <c r="D40" i="38"/>
  <c r="D39" i="38"/>
  <c r="B23" i="38"/>
  <c r="A88" i="38"/>
  <c r="B88" i="38"/>
  <c r="A89" i="38"/>
  <c r="B89" i="38"/>
  <c r="A90" i="38"/>
  <c r="B90" i="38"/>
  <c r="A23" i="38"/>
  <c r="E24" i="38" l="1"/>
  <c r="E70" i="38"/>
  <c r="E54" i="38"/>
  <c r="E32" i="38"/>
  <c r="E53" i="38"/>
  <c r="E25" i="38"/>
  <c r="E63" i="38"/>
  <c r="E62" i="38"/>
  <c r="E39" i="38"/>
  <c r="E40" i="38"/>
  <c r="A9" i="46"/>
  <c r="A8" i="46"/>
  <c r="P6" i="46"/>
  <c r="O6" i="46"/>
  <c r="P5" i="46"/>
  <c r="O5" i="46"/>
  <c r="P4" i="46"/>
  <c r="O4" i="46"/>
  <c r="A3" i="46"/>
  <c r="A2" i="46"/>
  <c r="A1" i="46"/>
  <c r="E31" i="38" l="1"/>
  <c r="C23" i="38"/>
  <c r="D45" i="38"/>
  <c r="D61" i="38"/>
  <c r="D38" i="38"/>
  <c r="J18" i="46"/>
  <c r="M18" i="46"/>
  <c r="N18" i="46" l="1"/>
  <c r="E38" i="38"/>
  <c r="E61" i="38"/>
  <c r="E45" i="38"/>
  <c r="D23" i="38"/>
  <c r="E69" i="38" l="1"/>
  <c r="E23" i="38"/>
  <c r="A10" i="38"/>
  <c r="A9" i="38"/>
  <c r="I6" i="38"/>
  <c r="I5" i="38"/>
  <c r="H7" i="38"/>
  <c r="H6" i="38"/>
  <c r="H5" i="38"/>
  <c r="A3" i="38"/>
  <c r="A2" i="38"/>
  <c r="A1" i="38"/>
  <c r="F59" i="45"/>
  <c r="F60" i="45" s="1"/>
  <c r="F70" i="45"/>
  <c r="F71" i="45"/>
  <c r="F69" i="45"/>
  <c r="F67" i="45"/>
  <c r="F42" i="45"/>
  <c r="F34" i="45"/>
  <c r="F35" i="45" s="1"/>
  <c r="F27" i="45"/>
  <c r="F28" i="45" s="1"/>
  <c r="F22" i="45"/>
  <c r="D21" i="45"/>
  <c r="B21" i="45"/>
  <c r="F20" i="45"/>
  <c r="F19" i="45"/>
  <c r="F18" i="45"/>
  <c r="F17" i="45"/>
  <c r="F16" i="45"/>
  <c r="F15" i="45"/>
  <c r="F9" i="45"/>
  <c r="F8" i="45"/>
  <c r="F50" i="45"/>
  <c r="F49" i="45"/>
  <c r="A6" i="45"/>
  <c r="A5" i="45"/>
  <c r="A3" i="45"/>
  <c r="A2" i="45"/>
  <c r="A1" i="45"/>
  <c r="F72" i="45" l="1"/>
  <c r="F21" i="45"/>
  <c r="F23" i="45"/>
  <c r="F73" i="45" l="1"/>
  <c r="F29" i="45"/>
  <c r="F30" i="45" s="1"/>
  <c r="F83" i="45" s="1"/>
  <c r="F61" i="45"/>
  <c r="F52" i="45"/>
  <c r="F53" i="45" s="1"/>
  <c r="F36" i="45"/>
  <c r="F37" i="45" s="1"/>
  <c r="F84" i="45" s="1"/>
  <c r="F79" i="45"/>
  <c r="A6" i="40"/>
  <c r="A5" i="40"/>
  <c r="F54" i="45" l="1"/>
  <c r="F55" i="45" s="1"/>
  <c r="F80" i="45" s="1"/>
  <c r="F43" i="45"/>
  <c r="F44" i="45" s="1"/>
  <c r="F85" i="45" s="1"/>
  <c r="A3" i="40"/>
  <c r="A2" i="40"/>
  <c r="A1" i="40"/>
  <c r="F62" i="45" l="1"/>
  <c r="F63" i="45" s="1"/>
  <c r="F86" i="45" s="1"/>
  <c r="F87" i="45" s="1"/>
  <c r="F74" i="45"/>
  <c r="F75" i="45" s="1"/>
  <c r="F81" i="45" s="1"/>
  <c r="F82" i="45" s="1"/>
  <c r="F89" i="45" l="1"/>
  <c r="F50" i="44" l="1"/>
  <c r="A6" i="44" l="1"/>
  <c r="A5" i="44"/>
  <c r="A3" i="44"/>
  <c r="A2" i="44"/>
  <c r="A1" i="44"/>
  <c r="F60" i="44"/>
  <c r="F42" i="44"/>
  <c r="F35" i="44"/>
  <c r="F28" i="44"/>
  <c r="F21" i="44"/>
  <c r="F23" i="44" s="1"/>
  <c r="F15" i="38" l="1"/>
  <c r="F52" i="44"/>
  <c r="F72" i="44"/>
  <c r="F73" i="44" s="1"/>
  <c r="F29" i="44"/>
  <c r="F30" i="44" s="1"/>
  <c r="F36" i="44"/>
  <c r="F37" i="44" s="1"/>
  <c r="F85" i="44" s="1"/>
  <c r="F61" i="44"/>
  <c r="F49" i="44"/>
  <c r="F79" i="44"/>
  <c r="F67" i="38" l="1"/>
  <c r="F37" i="38"/>
  <c r="F60" i="38"/>
  <c r="F29" i="38"/>
  <c r="F51" i="38"/>
  <c r="F22" i="38"/>
  <c r="F44" i="38"/>
  <c r="F53" i="44"/>
  <c r="F43" i="44"/>
  <c r="F44" i="44" s="1"/>
  <c r="F86" i="44" s="1"/>
  <c r="F84" i="44"/>
  <c r="F68" i="38" l="1"/>
  <c r="G68" i="38" s="1"/>
  <c r="F70" i="38"/>
  <c r="G70" i="38" s="1"/>
  <c r="F69" i="38"/>
  <c r="G69" i="38" s="1"/>
  <c r="F52" i="38"/>
  <c r="G52" i="38" s="1"/>
  <c r="H52" i="38" s="1"/>
  <c r="I52" i="38" s="1"/>
  <c r="J52" i="38" s="1"/>
  <c r="K52" i="38" s="1"/>
  <c r="F54" i="38"/>
  <c r="G54" i="38" s="1"/>
  <c r="F46" i="38"/>
  <c r="G46" i="38" s="1"/>
  <c r="H46" i="38" s="1"/>
  <c r="I46" i="38" s="1"/>
  <c r="J46" i="38" s="1"/>
  <c r="K46" i="38" s="1"/>
  <c r="F30" i="38"/>
  <c r="G30" i="38" s="1"/>
  <c r="H30" i="38" s="1"/>
  <c r="I30" i="38" s="1"/>
  <c r="J30" i="38" s="1"/>
  <c r="K30" i="38" s="1"/>
  <c r="F32" i="38"/>
  <c r="G32" i="38" s="1"/>
  <c r="F24" i="38"/>
  <c r="G24" i="38" s="1"/>
  <c r="H24" i="38" s="1"/>
  <c r="I24" i="38" s="1"/>
  <c r="J24" i="38" s="1"/>
  <c r="K24" i="38" s="1"/>
  <c r="F53" i="38"/>
  <c r="G53" i="38" s="1"/>
  <c r="F31" i="38"/>
  <c r="G31" i="38" s="1"/>
  <c r="F62" i="38"/>
  <c r="G62" i="38" s="1"/>
  <c r="F63" i="38"/>
  <c r="G63" i="38" s="1"/>
  <c r="F47" i="38"/>
  <c r="G47" i="38" s="1"/>
  <c r="F39" i="38"/>
  <c r="G39" i="38" s="1"/>
  <c r="F40" i="38"/>
  <c r="G40" i="38" s="1"/>
  <c r="F38" i="38"/>
  <c r="G38" i="38" s="1"/>
  <c r="F25" i="38"/>
  <c r="G25" i="38" s="1"/>
  <c r="F45" i="38"/>
  <c r="G45" i="38" s="1"/>
  <c r="F54" i="44"/>
  <c r="F55" i="44" s="1"/>
  <c r="F61" i="38"/>
  <c r="G61" i="38" s="1"/>
  <c r="F23" i="38"/>
  <c r="G23" i="38" s="1"/>
  <c r="H70" i="38" l="1"/>
  <c r="I70" i="38" s="1"/>
  <c r="J70" i="38" s="1"/>
  <c r="K70" i="38" s="1"/>
  <c r="H69" i="38"/>
  <c r="I69" i="38" s="1"/>
  <c r="J69" i="38" s="1"/>
  <c r="K69" i="38" s="1"/>
  <c r="H68" i="38"/>
  <c r="I68" i="38" s="1"/>
  <c r="J68" i="38" s="1"/>
  <c r="K68" i="38" s="1"/>
  <c r="H54" i="38"/>
  <c r="I54" i="38" s="1"/>
  <c r="J54" i="38" s="1"/>
  <c r="K54" i="38" s="1"/>
  <c r="H32" i="38"/>
  <c r="I32" i="38" s="1"/>
  <c r="J32" i="38" s="1"/>
  <c r="K32" i="38" s="1"/>
  <c r="H53" i="38"/>
  <c r="I53" i="38" s="1"/>
  <c r="J53" i="38" s="1"/>
  <c r="K53" i="38" s="1"/>
  <c r="H31" i="38"/>
  <c r="I31" i="38" s="1"/>
  <c r="J31" i="38" s="1"/>
  <c r="K31" i="38" s="1"/>
  <c r="H63" i="38"/>
  <c r="I63" i="38" s="1"/>
  <c r="J63" i="38" s="1"/>
  <c r="K63" i="38" s="1"/>
  <c r="H62" i="38"/>
  <c r="I62" i="38" s="1"/>
  <c r="J62" i="38" s="1"/>
  <c r="K62" i="38" s="1"/>
  <c r="H61" i="38"/>
  <c r="I61" i="38" s="1"/>
  <c r="J61" i="38" s="1"/>
  <c r="K61" i="38" s="1"/>
  <c r="H47" i="38"/>
  <c r="I47" i="38" s="1"/>
  <c r="J47" i="38" s="1"/>
  <c r="K47" i="38" s="1"/>
  <c r="H45" i="38"/>
  <c r="I45" i="38" s="1"/>
  <c r="J45" i="38" s="1"/>
  <c r="K45" i="38" s="1"/>
  <c r="H40" i="38"/>
  <c r="I40" i="38" s="1"/>
  <c r="J40" i="38" s="1"/>
  <c r="K40" i="38" s="1"/>
  <c r="H39" i="38"/>
  <c r="I39" i="38" s="1"/>
  <c r="J39" i="38" s="1"/>
  <c r="K39" i="38" s="1"/>
  <c r="H38" i="38"/>
  <c r="I38" i="38" s="1"/>
  <c r="J38" i="38" s="1"/>
  <c r="K38" i="38" s="1"/>
  <c r="H23" i="38"/>
  <c r="I23" i="38" s="1"/>
  <c r="J23" i="38" s="1"/>
  <c r="K23" i="38" s="1"/>
  <c r="H25" i="38"/>
  <c r="I25" i="38" s="1"/>
  <c r="J25" i="38" s="1"/>
  <c r="K25" i="38" s="1"/>
  <c r="F62" i="44"/>
  <c r="F63" i="44" s="1"/>
  <c r="F87" i="44" s="1"/>
  <c r="F88" i="44" s="1"/>
  <c r="F80" i="44"/>
  <c r="F74" i="44"/>
  <c r="F75" i="44" s="1"/>
  <c r="F81" i="44" s="1"/>
  <c r="K73" i="38" l="1"/>
  <c r="K74" i="38" s="1"/>
  <c r="F82" i="44"/>
  <c r="F90" i="44" s="1"/>
  <c r="G40" i="46" l="1"/>
  <c r="G41" i="46" s="1"/>
  <c r="H41" i="46" s="1"/>
  <c r="O41" i="46" s="1"/>
  <c r="P41" i="46" s="1"/>
  <c r="G28" i="46"/>
  <c r="G29" i="46" s="1"/>
  <c r="H29" i="46" s="1"/>
  <c r="O29" i="46" s="1"/>
  <c r="P29" i="46" s="1"/>
  <c r="G17" i="46"/>
  <c r="B59" i="38"/>
  <c r="A59" i="38"/>
  <c r="B43" i="38"/>
  <c r="A43" i="38"/>
  <c r="B36" i="38"/>
  <c r="A36" i="38"/>
  <c r="B21" i="38"/>
  <c r="B66" i="38" s="1"/>
  <c r="A21" i="38"/>
  <c r="A66" i="38" s="1"/>
  <c r="G18" i="46" l="1"/>
  <c r="H18" i="46" s="1"/>
  <c r="O18" i="46" s="1"/>
  <c r="P18" i="46" s="1"/>
</calcChain>
</file>

<file path=xl/sharedStrings.xml><?xml version="1.0" encoding="utf-8"?>
<sst xmlns="http://schemas.openxmlformats.org/spreadsheetml/2006/main" count="575" uniqueCount="297">
  <si>
    <t>INSS</t>
  </si>
  <si>
    <t>INCRA</t>
  </si>
  <si>
    <t>Salário Educação</t>
  </si>
  <si>
    <t>FGTS</t>
  </si>
  <si>
    <t>SEBRAE</t>
  </si>
  <si>
    <t>REMUNERAÇÃO</t>
  </si>
  <si>
    <t>%</t>
  </si>
  <si>
    <t>ENCARGOS SOCIAIS E TRABALHISTAS</t>
  </si>
  <si>
    <t>Item</t>
  </si>
  <si>
    <t>MONTANTE A</t>
  </si>
  <si>
    <t>MONTANTE B</t>
  </si>
  <si>
    <t>SALÁRIO</t>
  </si>
  <si>
    <t>ENCARGOS SOCIAIS</t>
  </si>
  <si>
    <t>CÉLULAS A PREENCHER</t>
  </si>
  <si>
    <t>DESCANSO SEMANAL REMUNERADO</t>
  </si>
  <si>
    <t>Sim</t>
  </si>
  <si>
    <t>Não</t>
  </si>
  <si>
    <t>SESI / SESC</t>
  </si>
  <si>
    <t>SENAI / SENAC</t>
  </si>
  <si>
    <t>Adicional de Férias</t>
  </si>
  <si>
    <t>13º Salário</t>
  </si>
  <si>
    <t>Multa do FGTS sobre Rescisão sem Justa Causa</t>
  </si>
  <si>
    <t>Ausência por Doença</t>
  </si>
  <si>
    <t>Licença Paternidade</t>
  </si>
  <si>
    <t>Ausência por Acidente de Trabalho</t>
  </si>
  <si>
    <t xml:space="preserve">RESUMO DO MÓDULO - ENCARGOS SOCIAIS E TRABALHISTAS </t>
  </si>
  <si>
    <t>1. Encargos Previdenciários e FGTS</t>
  </si>
  <si>
    <t>CITL - CUSTOS INDIRETOS, TRIBUTOS E LUCRO</t>
  </si>
  <si>
    <t>Custo Indireto (CI) - Taxa de administração</t>
  </si>
  <si>
    <t>Taxa de Lucro  (L)</t>
  </si>
  <si>
    <t>ISS (T)</t>
  </si>
  <si>
    <t>Memória de cálculo:</t>
  </si>
  <si>
    <t>Data da Proposta:</t>
  </si>
  <si>
    <t>Optante pela desoneração da folha de pagamento?
(Lei 12.546/2011)</t>
  </si>
  <si>
    <t xml:space="preserve">SUBMÓDULO 1 - Encargos Previdenciários e FGTS </t>
  </si>
  <si>
    <t>FUNDAMENTO LEGAL</t>
  </si>
  <si>
    <t>MEMÓRIA DE CÁLCULO</t>
  </si>
  <si>
    <t xml:space="preserve">Art. 22, inciso I, da Lei 8.212/91. </t>
  </si>
  <si>
    <t>Art. 30 da Lei 8.036/90.</t>
  </si>
  <si>
    <t>Art. 1º, inciso I, do Decreto Lei nº 1.146/70.</t>
  </si>
  <si>
    <t>Decreto nº 2.318/86.</t>
  </si>
  <si>
    <t>Art. 3º, inciso I, do Decreto nº 87.043/82; art. 15, de Lei nº 9424/96; e art 2º, do Decreto nº 3412/99.</t>
  </si>
  <si>
    <t>Art. 8º da Lei 8.029/90, alterada pela Lei nº 8.154/90.</t>
  </si>
  <si>
    <t>Art. 15 da Lei. 8036/90 e art 7º, inciso III, da Constituição Federal de 05/10/88.</t>
  </si>
  <si>
    <t>8% sobre a remuneração.</t>
  </si>
  <si>
    <t>Total do SUBMÓDULO 1:</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</si>
  <si>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</si>
  <si>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Súmula nº 305/TST e Acórdão TCU 2.217/2010 - Plenário.</t>
  </si>
  <si>
    <t xml:space="preserve">Refere-se à indenização de sete dias corridos devida ao empregado no caso de o empregador rescindir o contrato sem justo motivo e conceder aviso prévio, conforme disposto no art. 488 da CLT.  (Acordão TCU 1186/2017). </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</si>
  <si>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</si>
  <si>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Total do SUBMÓDULO 4:</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</si>
  <si>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</si>
  <si>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HORA SUPLEMENTAR NOTURNA 100%</t>
  </si>
  <si>
    <t>HORA SUPLEMENTAR NOTURNA 50%</t>
  </si>
  <si>
    <t>HORA SUPLEMENTAR 50%</t>
  </si>
  <si>
    <t>HORA SUPLEMENTAR 100%</t>
  </si>
  <si>
    <t>VALOR  DA HORA SUPLEMENTAR  50%</t>
  </si>
  <si>
    <t>VALOR  DA HORA SUPLEMENTAR 100%</t>
  </si>
  <si>
    <t>VALOR  DA HORA SUPLEMENTAR NOTURNA 50%</t>
  </si>
  <si>
    <t>VALOR  DA HORA SUPLEMENTAR NOTURNA 100%</t>
  </si>
  <si>
    <t>AUXÍLIOS DECORRENTES DE JORNADA SUPLEMENTAR</t>
  </si>
  <si>
    <t>Desconto (%)</t>
  </si>
  <si>
    <t>TRIBUNAL REGIONAL ELEITORAL DO PARANÁ</t>
  </si>
  <si>
    <t xml:space="preserve">Observações: </t>
  </si>
  <si>
    <t>Quant. Diária</t>
  </si>
  <si>
    <t>Valor do V.T.</t>
  </si>
  <si>
    <t>RAT
(%)</t>
  </si>
  <si>
    <t>FAP
(Fator)</t>
  </si>
  <si>
    <t>RAT Ajustado</t>
  </si>
  <si>
    <t>* Não compõe o critério de julgamento.</t>
  </si>
  <si>
    <t>Observações:</t>
  </si>
  <si>
    <t>Licitação n.:</t>
  </si>
  <si>
    <t>NOME DA EMPRESA</t>
  </si>
  <si>
    <t>CNPJ</t>
  </si>
  <si>
    <t>Jornada Semanal</t>
  </si>
  <si>
    <t>h</t>
  </si>
  <si>
    <t/>
  </si>
  <si>
    <t>Instrumento Coletiva de Trabalho utilizado como referência:</t>
  </si>
  <si>
    <t>Vigência e Data Base:</t>
  </si>
  <si>
    <t>Valores expressos em reais (R$).</t>
  </si>
  <si>
    <t>PAD n.:</t>
  </si>
  <si>
    <t>Observação:</t>
  </si>
  <si>
    <t>MEMÓRIA DE CÁLCULO:</t>
  </si>
  <si>
    <t>Alterar a memória de cálculo conforme a proposta</t>
  </si>
  <si>
    <t>Art. 22, inciso II, alineas "b" e "c" da Lei 8.212/91; Decreto nº 6042/07; Anexo da Resolução MPS/CNPS nº 1.329/17 (Fator Acidentário de Prevenção - FAP). 
Alíquotas do RAT de 1%, 2% ou 3%, pondendo ser reduzida pela metade ou acrescida em até 100% pelo FAP.</t>
  </si>
  <si>
    <t xml:space="preserve">A Constituição Federal no Art.  7º inciso XIII, prevê o décimo terceiro salário com base na remuneração integral. Portanto, cada trabalhador faz jus a um salário por ano a esse título. </t>
  </si>
  <si>
    <t>8,33%
ARRED((1/12)*100;2)</t>
  </si>
  <si>
    <t>Subtotal 2.1</t>
  </si>
  <si>
    <t>SM1 sobre subtotal 2.1</t>
  </si>
  <si>
    <t>Subtotal 2.1 x Total SM 1</t>
  </si>
  <si>
    <t>Total do SUBMÓDULO 2.1:</t>
  </si>
  <si>
    <t>A Constituição Federal no Art. 7º inciso XVII, dispõe que é direito do trabalhador o "gozo de férias anuais remuneradas com, pelo menos, um terço a mais do que o salário normal".</t>
  </si>
  <si>
    <t>2,78%
ARRED(((1/3)/12)*100;2)</t>
  </si>
  <si>
    <t>Subtotal 2.2</t>
  </si>
  <si>
    <t>SM1 sobre subtotal 2.2</t>
  </si>
  <si>
    <t>Subtotal 2.2 x Total SM 1</t>
  </si>
  <si>
    <t>Total do SUBMÓDULO 2.2:</t>
  </si>
  <si>
    <t>Subtotal 3.1</t>
  </si>
  <si>
    <t>Incidência dos Custos Rescisórios sobre SM 2</t>
  </si>
  <si>
    <t>Incidência sobre férias e 13º salário.</t>
  </si>
  <si>
    <t>Subtotal 3.1 X Total SM2</t>
  </si>
  <si>
    <t>Total do SUBMÓDULO 3.1:</t>
  </si>
  <si>
    <t>SUBMÓDULO 3 - Provisão para Rescisão - 3.2. Exceto Multa FGTS</t>
  </si>
  <si>
    <t>Aviso Prévio Indenizado - API</t>
  </si>
  <si>
    <t>Incidência do FGTS sobre o API</t>
  </si>
  <si>
    <t>API X 8%</t>
  </si>
  <si>
    <t>Incidência da Multa do FGTS sobre o API</t>
  </si>
  <si>
    <t>Incidência da Multa de 40% sobre o FGTS de 8% que deve incidir sobre o percentual de empregados demitidos com API</t>
  </si>
  <si>
    <t>(5% X 8% X 40%) * 100 = 0,16%</t>
  </si>
  <si>
    <t>Aviso Prévio Trabalhado - APT</t>
  </si>
  <si>
    <t>Incidência dos Encargos do SM 1 sobre o APT</t>
  </si>
  <si>
    <t>F23 X F44</t>
  </si>
  <si>
    <t>Subtotal 3</t>
  </si>
  <si>
    <t>Tendo em vista que o Aviso Prévio Trabalhado e Indenizado integram tempo de serviço, eles incidem sobre férias e 13º salário.</t>
  </si>
  <si>
    <t>Subtotal 4 X Total SM2</t>
  </si>
  <si>
    <t>Reposição em Férias</t>
  </si>
  <si>
    <t>Afastamento de 30 dias, sem prejuizo da remuneração, após cada período de 12 meses de vigência do contrato de trabalho. O pagamento ocorre conforme preceitua o art. 129 e o inc. I art. 130, CLT; e art. 7º, inciso XVII, CF.</t>
  </si>
  <si>
    <t>Subtotal 4.1</t>
  </si>
  <si>
    <t>Incidência do SM1 sobre o subtotal 4.1</t>
  </si>
  <si>
    <t>Incidência dos custos com 1/3 de férias, 13º sal e rescisão sobre a substituição.</t>
  </si>
  <si>
    <t>Tendo em vista a necessidade de custeio integral dos substitutos, deve ser considerado o reflexo do custo do terço constitucional, 13º salário e verbas rescisórias para os substitutos.</t>
  </si>
  <si>
    <t>((Total SM2+ Total SM3)*Subtotal 4.2)</t>
  </si>
  <si>
    <t>Total do SUBMÓDULO 4.1:</t>
  </si>
  <si>
    <t>SUBMÓDULO 4 - Custo de Reposição do Profissional Ausente - 4.2 (Exceto Férias)</t>
  </si>
  <si>
    <t xml:space="preserve">Substituição na cobertura das ausências Legais </t>
  </si>
  <si>
    <t>Licença Maternidade</t>
  </si>
  <si>
    <t>Criada pelo art. 7º, inciso XIX da CF, combinado com o art. 10, § 1º dos Atos das Disposições Constitucionais Transitórias – ADCT -, concede ao empregado o direito de ausentar-se do serviço por cinco dias quando do nascimento de filho. De acordo com o IBGE, nascem filhos de 1,5% dos trabalhadores no período de um ano.
As empresas que declaram impostos sobre o lucro real podem participar do Programa Empresa Cidadã  (PEC) e disponibilizar o benefício de 20 dias de licença-paternidade. Cerca de 18% das empresas brasileiras estão inscritas no PEC.</t>
  </si>
  <si>
    <t>Subtotal 4.2</t>
  </si>
  <si>
    <t>Incidência do SM1 sobre o subtotal 4.2</t>
  </si>
  <si>
    <t>Total do SUBMÓDULO 4.2:</t>
  </si>
  <si>
    <t>3.2 Provisão para Rescisão (exceto Multa FGTS)</t>
  </si>
  <si>
    <t>4.2. CRPA (Exceto Férias)</t>
  </si>
  <si>
    <t>2.1. 13º Salário</t>
  </si>
  <si>
    <t>2.2. Adicional de Férias</t>
  </si>
  <si>
    <t>3.1 Provisão para Rescisão - Multa FGTS</t>
  </si>
  <si>
    <t>4.1. Férias</t>
  </si>
  <si>
    <t xml:space="preserve">Total dos Encargos Sociais e Trabalhistas: </t>
  </si>
  <si>
    <t>SUBMÓDULO 2 - 2.1 - 13º Salário</t>
  </si>
  <si>
    <t>SUBMÓDULO 2 - 2.2 - Adicional de Férias</t>
  </si>
  <si>
    <t>SUBMÓDULO 3 - Provisão para Rescisão - 3.1. Multa FGTS</t>
  </si>
  <si>
    <t>Custeado Integralmente pela Previdência. Tem reflexos em férias, 13º salário e diferença salarial entre o teto da previdência e o recebido.</t>
  </si>
  <si>
    <t>Esta parcela refere-se aos dias em que empregado fica doente e a contratada deve providenciar a sua substituição. O IBGE registra a estatística de 5,96 dias por ano. Consideramos a média de 4,96 dias de reposições efetivadas (subtraindo-se 1 dia).</t>
  </si>
  <si>
    <r>
      <t xml:space="preserve">A estimativa se baseou no percentual máximo de alíquota RAT e no valor máximo de FAP passíveis de serem utilizados nas propostas .
</t>
    </r>
    <r>
      <rPr>
        <b/>
        <sz val="8"/>
        <color rgb="FF000000"/>
        <rFont val="Calibri"/>
        <family val="2"/>
        <scheme val="minor"/>
      </rPr>
      <t>A licitante deverá informar a sua alíquota e o seu FAP vigente.</t>
    </r>
  </si>
  <si>
    <r>
      <t>SUBMÓDULO 1</t>
    </r>
    <r>
      <rPr>
        <sz val="8"/>
        <rFont val="Calibri"/>
        <family val="2"/>
        <scheme val="minor"/>
      </rPr>
      <t xml:space="preserve"> sobre o 13º Salário e Adicional de Férias.</t>
    </r>
  </si>
  <si>
    <r>
      <rPr>
        <b/>
        <sz val="8"/>
        <rFont val="Calibri"/>
        <family val="2"/>
        <scheme val="minor"/>
      </rPr>
      <t>SUBMÓDULO 1</t>
    </r>
    <r>
      <rPr>
        <sz val="8"/>
        <rFont val="Calibri"/>
        <family val="2"/>
        <scheme val="minor"/>
      </rPr>
      <t xml:space="preserve"> sobre o Aviso Prévio Trabalhado. </t>
    </r>
  </si>
  <si>
    <r>
      <t>SUBMÓDULO 1</t>
    </r>
    <r>
      <rPr>
        <sz val="8"/>
        <color rgb="FF000000"/>
        <rFont val="Calibri"/>
        <family val="2"/>
        <scheme val="minor"/>
      </rPr>
      <t xml:space="preserve"> sobre o Custo de Repos. do Profiss. Ausente. </t>
    </r>
  </si>
  <si>
    <t>Esta parcela refere-se as faltas legais previstas no art 473 CLT, em que a  contratada deve providenciar sua substituição. Utilizamos como referência  1 dia, conforme dados estatísticos do IBGE (item 20 do Acórdão 6771/2009 do TCU).</t>
  </si>
  <si>
    <t>Valor Diário</t>
  </si>
  <si>
    <t>Valor Unitário Mensal - VUM</t>
  </si>
  <si>
    <t>PLANILHA AUXILIAR - INSUMOS</t>
  </si>
  <si>
    <t xml:space="preserve">Percentual </t>
  </si>
  <si>
    <r>
      <t>INSS (CPRB)</t>
    </r>
    <r>
      <rPr>
        <sz val="10"/>
        <color rgb="FFFF0000"/>
        <rFont val="Calibri"/>
        <family val="2"/>
        <scheme val="minor"/>
      </rPr>
      <t>*</t>
    </r>
    <r>
      <rPr>
        <sz val="10"/>
        <color theme="1"/>
        <rFont val="Calibri"/>
        <family val="2"/>
        <scheme val="minor"/>
      </rPr>
      <t xml:space="preserve"> (T)</t>
    </r>
  </si>
  <si>
    <t>% CITL =  ((1 + CI) * (1 + L) / (1 - TR)) - 1</t>
  </si>
  <si>
    <r>
      <rPr>
        <sz val="10"/>
        <color theme="6" tint="-0.499984740745262"/>
        <rFont val="Calibri"/>
        <family val="2"/>
        <scheme val="minor"/>
      </rPr>
      <t>TAXAS DE ADMINISTRAÇÃO</t>
    </r>
    <r>
      <rPr>
        <b/>
        <sz val="10"/>
        <color theme="6" tint="-0.499984740745262"/>
        <rFont val="Calibri"/>
        <family val="2"/>
        <scheme val="minor"/>
      </rPr>
      <t xml:space="preserve"> (CI) </t>
    </r>
    <r>
      <rPr>
        <sz val="10"/>
        <color theme="6" tint="-0.499984740745262"/>
        <rFont val="Calibri"/>
        <family val="2"/>
        <scheme val="minor"/>
      </rPr>
      <t>e</t>
    </r>
    <r>
      <rPr>
        <b/>
        <sz val="10"/>
        <color theme="6" tint="-0.499984740745262"/>
        <rFont val="Calibri"/>
        <family val="2"/>
        <scheme val="minor"/>
      </rPr>
      <t xml:space="preserve"> </t>
    </r>
    <r>
      <rPr>
        <sz val="10"/>
        <color theme="6" tint="-0.499984740745262"/>
        <rFont val="Calibri"/>
        <family val="2"/>
        <scheme val="minor"/>
      </rPr>
      <t xml:space="preserve">LUCRO </t>
    </r>
    <r>
      <rPr>
        <b/>
        <sz val="10"/>
        <color theme="6" tint="-0.499984740745262"/>
        <rFont val="Calibri"/>
        <family val="2"/>
        <scheme val="minor"/>
      </rPr>
      <t>(L):</t>
    </r>
    <r>
      <rPr>
        <sz val="10"/>
        <color theme="6" tint="-0.499984740745262"/>
        <rFont val="Calibri"/>
        <family val="2"/>
        <scheme val="minor"/>
      </rPr>
      <t xml:space="preserve"> a estimativa do TRE-PR considerou</t>
    </r>
    <r>
      <rPr>
        <b/>
        <sz val="10"/>
        <color theme="6" tint="-0.499984740745262"/>
        <rFont val="Calibri"/>
        <family val="2"/>
        <scheme val="minor"/>
      </rPr>
      <t xml:space="preserve"> </t>
    </r>
    <r>
      <rPr>
        <sz val="10"/>
        <color theme="6" tint="-0.499984740745262"/>
        <rFont val="Calibri"/>
        <family val="2"/>
        <scheme val="minor"/>
      </rPr>
      <t>o histórico de contratações apuradas pelo STJ no Manual de Preenchimento de Planilha de Custos e Formação de Preços do STJ.</t>
    </r>
  </si>
  <si>
    <r>
      <rPr>
        <b/>
        <sz val="10"/>
        <color theme="6" tint="-0.499984740745262"/>
        <rFont val="Calibri"/>
        <family val="2"/>
        <scheme val="minor"/>
      </rPr>
      <t>IRPJ e CSL</t>
    </r>
    <r>
      <rPr>
        <sz val="10"/>
        <color theme="6" tint="-0.499984740745262"/>
        <rFont val="Calibri"/>
        <family val="2"/>
        <scheme val="minor"/>
      </rPr>
      <t xml:space="preserve">L: conforme pontuado pelo Tribunal de Contas da União, </t>
    </r>
    <r>
      <rPr>
        <b/>
        <sz val="10"/>
        <color theme="6" tint="-0.499984740745262"/>
        <rFont val="Calibri"/>
        <family val="2"/>
        <scheme val="minor"/>
      </rPr>
      <t>os licitantes devem prever o custeio não destacado da CSLL e do</t>
    </r>
    <r>
      <rPr>
        <sz val="10"/>
        <color theme="6" tint="-0.499984740745262"/>
        <rFont val="Calibri"/>
        <family val="2"/>
        <scheme val="minor"/>
      </rPr>
      <t xml:space="preserve"> </t>
    </r>
    <r>
      <rPr>
        <b/>
        <sz val="10"/>
        <color theme="6" tint="-0.499984740745262"/>
        <rFont val="Calibri"/>
        <family val="2"/>
        <scheme val="minor"/>
      </rPr>
      <t>IRPJ,</t>
    </r>
    <r>
      <rPr>
        <sz val="10"/>
        <color theme="6" tint="-0.499984740745262"/>
        <rFont val="Calibri"/>
        <family val="2"/>
        <scheme val="minor"/>
      </rPr>
      <t xml:space="preserve"> por se tratarem de tributos que incidem sobre o faturamento e não sobre o valor do serviço, na sua composição do CITL, </t>
    </r>
    <r>
      <rPr>
        <b/>
        <sz val="10"/>
        <color theme="6" tint="-0.499984740745262"/>
        <rFont val="Calibri"/>
        <family val="2"/>
        <scheme val="minor"/>
      </rPr>
      <t>mediante aplicação de TAXAS DE ADMINISTRAÇÃO e LUCRO que sejam suficientes.</t>
    </r>
  </si>
  <si>
    <t>Valor Unitário (Proposta)</t>
  </si>
  <si>
    <t>Medicina do Trabalho</t>
  </si>
  <si>
    <t>Células a preencher</t>
  </si>
  <si>
    <t>Laudo emitido por médido do trabalho comprobatório de compatibilidade entre a pessoa com deficiência ou mobilidade reduzida e o respectivo cargo, no caso de contratação.</t>
  </si>
  <si>
    <t>Alterar a memória de cálculo conforme negociação</t>
  </si>
  <si>
    <t>Idem guia ENCARGOS e PROVISOES</t>
  </si>
  <si>
    <t>Percentual máximo em prorrogação em que se justifique a negociação, considerando o perfil dos profissionais então contratados.</t>
  </si>
  <si>
    <r>
      <t xml:space="preserve">Percentual poderá ser incluído na hipótese de prorrogação contratual em que se justifique a negociação, como por exemplo prorrogação que demande, da contratada, </t>
    </r>
    <r>
      <rPr>
        <b/>
        <sz val="8"/>
        <rFont val="Calibri"/>
        <family val="2"/>
        <scheme val="minor"/>
      </rPr>
      <t>contratos de trabalho por prazo indeterminado</t>
    </r>
    <r>
      <rPr>
        <sz val="8"/>
        <rFont val="Calibri"/>
        <family val="2"/>
        <scheme val="minor"/>
      </rPr>
      <t>.</t>
    </r>
  </si>
  <si>
    <t>Percentual máximo em prorrogação em que se justifique a negociação, considerando as características da prorrogação.</t>
  </si>
  <si>
    <t>1,94% por 12 meses e, após, 0,194 por mês.</t>
  </si>
  <si>
    <t>CITL - Custos Indiretos, Tributos e Lucro</t>
  </si>
  <si>
    <r>
      <rPr>
        <b/>
        <sz val="10"/>
        <rFont val="Calibri"/>
        <family val="2"/>
        <scheme val="minor"/>
      </rPr>
      <t>Encargos Sociais</t>
    </r>
    <r>
      <rPr>
        <sz val="10"/>
        <rFont val="Calibri"/>
        <family val="2"/>
        <scheme val="minor"/>
      </rPr>
      <t>: Corresponde ao SUBMÓDULO 1 da guia Encargos Sociais (F23)</t>
    </r>
  </si>
  <si>
    <r>
      <t>Vale Alimentação Suplementar</t>
    </r>
    <r>
      <rPr>
        <sz val="10"/>
        <rFont val="Calibri"/>
        <family val="2"/>
        <scheme val="minor"/>
      </rPr>
      <t>: Valor diário após desconto, conforme proposta na guia POSTOS.</t>
    </r>
  </si>
  <si>
    <r>
      <rPr>
        <b/>
        <sz val="10"/>
        <rFont val="Calibri"/>
        <family val="2"/>
        <scheme val="minor"/>
      </rPr>
      <t>CITL</t>
    </r>
    <r>
      <rPr>
        <sz val="10"/>
        <rFont val="Calibri"/>
        <family val="2"/>
        <scheme val="minor"/>
      </rPr>
      <t>: Conforme cálculo na guia CITL.</t>
    </r>
  </si>
  <si>
    <r>
      <t xml:space="preserve">CITL - Custos Indiretos, Tributos e Lucros
</t>
    </r>
    <r>
      <rPr>
        <sz val="10"/>
        <color rgb="FF000000"/>
        <rFont val="Calibri"/>
        <family val="2"/>
        <scheme val="minor"/>
      </rPr>
      <t>(Vide guia)</t>
    </r>
  </si>
  <si>
    <r>
      <t xml:space="preserve">CILT: </t>
    </r>
    <r>
      <rPr>
        <sz val="10"/>
        <rFont val="Calibri"/>
        <family val="2"/>
        <scheme val="minor"/>
      </rPr>
      <t>Preencher guia CITL (Custos Indiretos, Tributos e Lucros).</t>
    </r>
  </si>
  <si>
    <t>Lotação</t>
  </si>
  <si>
    <t>VALE ALIMENTAÇÃO SUPLEMENTAR - VAS*</t>
  </si>
  <si>
    <r>
      <t xml:space="preserve">POR DIA 
</t>
    </r>
    <r>
      <rPr>
        <sz val="9"/>
        <rFont val="Calibri"/>
        <family val="2"/>
        <scheme val="minor"/>
      </rPr>
      <t>(Valor mensal / 21)</t>
    </r>
  </si>
  <si>
    <t>VALOR DIÁRIO 
FINAL</t>
  </si>
  <si>
    <t>VALE TRANSPORTE SUPLEMENTAR - VTS*</t>
  </si>
  <si>
    <t>Valor Unitário da passagem</t>
  </si>
  <si>
    <t>Quantidade Diária de passagens</t>
  </si>
  <si>
    <t>Preencha a quant. de dias SDF's laborados em regime de HE no mês:</t>
  </si>
  <si>
    <t>VALOR VTS 
POR DIA</t>
  </si>
  <si>
    <t>VALOR DIÁRIO
FINAL</t>
  </si>
  <si>
    <t>VALOR MENSAL
FINAL</t>
  </si>
  <si>
    <r>
      <rPr>
        <b/>
        <sz val="10"/>
        <rFont val="Calibri"/>
        <family val="2"/>
        <scheme val="minor"/>
      </rPr>
      <t>Descanso Semanal Remunerado</t>
    </r>
    <r>
      <rPr>
        <sz val="10"/>
        <rFont val="Calibri"/>
        <family val="2"/>
        <scheme val="minor"/>
      </rPr>
      <t xml:space="preserve">: Incluído o DSR de 20%* sobre o valor da hora suplementar. 
</t>
    </r>
    <r>
      <rPr>
        <i/>
        <sz val="10"/>
        <color theme="5" tint="-0.499984740745262"/>
        <rFont val="Calibri"/>
        <family val="2"/>
        <scheme val="minor"/>
      </rPr>
      <t>*Percentual obtido considerando-se a média de 25 dias úteis e 5 domingos/ feriados por mês.</t>
    </r>
  </si>
  <si>
    <t>Carga Horária Mensal (Divisor)</t>
  </si>
  <si>
    <t>Posto de Trabalho</t>
  </si>
  <si>
    <t>Resumo da Ata de Registro de Preços:</t>
  </si>
  <si>
    <r>
      <t>Valor do Posto Unitário Mensal</t>
    </r>
    <r>
      <rPr>
        <sz val="10"/>
        <color rgb="FF000000"/>
        <rFont val="Calibri"/>
        <family val="2"/>
        <scheme val="minor"/>
      </rPr>
      <t xml:space="preserve"> = Montante A + Montante B + CITL</t>
    </r>
  </si>
  <si>
    <t>Percentual poderá ser reduzido na prorrogação, na hipótese de o gestor do contrato entender desnecessária a reposição do profissional em curtos períodos de ausência por doença.</t>
  </si>
  <si>
    <t>Subtotal:</t>
  </si>
  <si>
    <t>SUBMÓDULO 4 - Custo de Reposição do Profissional Ausente - 4.1. Reposição de Férias</t>
  </si>
  <si>
    <r>
      <t xml:space="preserve">VALOR UNITÁRIO MENSAL
</t>
    </r>
    <r>
      <rPr>
        <sz val="10"/>
        <color rgb="FF000000"/>
        <rFont val="Calibri"/>
        <family val="2"/>
        <scheme val="minor"/>
      </rPr>
      <t>A + B + CITL)</t>
    </r>
  </si>
  <si>
    <r>
      <t xml:space="preserve">Orientação de preenchimento: </t>
    </r>
    <r>
      <rPr>
        <sz val="10"/>
        <color theme="1"/>
        <rFont val="Calibri"/>
        <family val="2"/>
        <scheme val="minor"/>
      </rPr>
      <t xml:space="preserve">A licitante deverá preencher as células marcadas na cor verde. É proibido alterar as fórmulas e informações das demais células. </t>
    </r>
  </si>
  <si>
    <r>
      <t xml:space="preserve">Data da proposta: </t>
    </r>
    <r>
      <rPr>
        <sz val="10"/>
        <color theme="1"/>
        <rFont val="Calibri"/>
        <family val="2"/>
        <scheme val="minor"/>
      </rPr>
      <t>via de regra, é a data da abertura do pregão eletrônico constante no edital.</t>
    </r>
  </si>
  <si>
    <t>CBO de Referência</t>
  </si>
  <si>
    <t>Analista de Redes e de Comunicação de Dados Sênior</t>
  </si>
  <si>
    <t>Técnico de Manutenção de Equipamentos de Informática Sênior</t>
  </si>
  <si>
    <t>Administrador de Sistemas Operacionais Sênior</t>
  </si>
  <si>
    <t>2124-10</t>
  </si>
  <si>
    <t>3132-20</t>
  </si>
  <si>
    <t>2123-15</t>
  </si>
  <si>
    <t>ARED-03</t>
  </si>
  <si>
    <t>TECMAN-03</t>
  </si>
  <si>
    <t>ASO-03</t>
  </si>
  <si>
    <t>4%
ARRED((0,08*0,4*(1+(5/56)+(5/56)+((1/3)*(5/56)))*100);0)</t>
  </si>
  <si>
    <t>Prazo da ARP</t>
  </si>
  <si>
    <t>meses</t>
  </si>
  <si>
    <t>Prorrogável</t>
  </si>
  <si>
    <t>Esta parcela refere-se as faltas legais previstas no art 473 CLT, em que a  contratada deve providenciar sua substituição.</t>
  </si>
  <si>
    <t>Custeado Integralmente pela Previdência. Tem reflexos em férias, 13º salário e diferença salarial entre o teto da previdência e o recebido.
Art. 7º inc. XVIII, CF, Lei 8.213/91, art. 72 e Lei 11770/2008. Lei n. 13.527/2016. Art. 86 da IN RFB
971/2009.</t>
  </si>
  <si>
    <t>VALE TRANSPORTE</t>
  </si>
  <si>
    <t>Cód. Portaria SGD/MGI 1070/2023</t>
  </si>
  <si>
    <t>** Auxílio Alimentação: [Valor Diário * 22 dias (por força da CCT)] - % de desconto (ex.: PAT)</t>
  </si>
  <si>
    <t>AUXÍLIO ALIMENTAÇÃO</t>
  </si>
  <si>
    <t>Descrição</t>
  </si>
  <si>
    <t>DESCRIÇÃO</t>
  </si>
  <si>
    <r>
      <t xml:space="preserve">PIS (T) </t>
    </r>
    <r>
      <rPr>
        <sz val="10"/>
        <color rgb="FFFF0000"/>
        <rFont val="Calibri"/>
        <family val="2"/>
        <scheme val="minor"/>
      </rPr>
      <t>**</t>
    </r>
  </si>
  <si>
    <r>
      <t xml:space="preserve">COFINS (T) </t>
    </r>
    <r>
      <rPr>
        <sz val="10"/>
        <color rgb="FFFF0000"/>
        <rFont val="Calibri"/>
        <family val="2"/>
        <scheme val="minor"/>
      </rPr>
      <t>**</t>
    </r>
  </si>
  <si>
    <t>TOTAL:</t>
  </si>
  <si>
    <r>
      <t xml:space="preserve">O modelo de planilha preenchido com a Estimativa do TRE-PR tomou por base, exemplificativamente, uma empresa tributada pelo Lucro Real. </t>
    </r>
    <r>
      <rPr>
        <b/>
        <sz val="10"/>
        <color theme="6" tint="-0.499984740745262"/>
        <rFont val="Calibri"/>
        <family val="2"/>
        <scheme val="minor"/>
      </rPr>
      <t>Os licitantes deverão preencher conforme o regime de tributação a que estão submetidas</t>
    </r>
    <r>
      <rPr>
        <sz val="10"/>
        <color theme="6" tint="-0.499984740745262"/>
        <rFont val="Calibri"/>
        <family val="2"/>
        <scheme val="minor"/>
      </rPr>
      <t>.</t>
    </r>
  </si>
  <si>
    <r>
      <rPr>
        <sz val="10"/>
        <color theme="6" tint="-0.499984740745262"/>
        <rFont val="Calibri"/>
        <family val="2"/>
        <scheme val="minor"/>
      </rPr>
      <t>Alíquota Tributária</t>
    </r>
    <r>
      <rPr>
        <b/>
        <sz val="10"/>
        <color theme="6" tint="-0.499984740745262"/>
        <rFont val="Calibri"/>
        <family val="2"/>
        <scheme val="minor"/>
      </rPr>
      <t xml:space="preserve"> (TR)</t>
    </r>
    <r>
      <rPr>
        <sz val="10"/>
        <color theme="6" tint="-0.499984740745262"/>
        <rFont val="Calibri"/>
        <family val="2"/>
        <scheme val="minor"/>
      </rPr>
      <t xml:space="preserve">: 
</t>
    </r>
    <r>
      <rPr>
        <b/>
        <sz val="10"/>
        <color theme="6" tint="-0.499984740745262"/>
        <rFont val="Calibri"/>
        <family val="2"/>
        <scheme val="minor"/>
      </rPr>
      <t>ISS</t>
    </r>
    <r>
      <rPr>
        <sz val="10"/>
        <color theme="6" tint="-0.499984740745262"/>
        <rFont val="Calibri"/>
        <family val="2"/>
        <scheme val="minor"/>
      </rPr>
      <t>:  indicar conforme a alíquota do Município para o qual será devido o ISS., ou média entre os postos, quando o ISS for devido a mais de um Município.</t>
    </r>
  </si>
  <si>
    <r>
      <rPr>
        <b/>
        <sz val="10"/>
        <color rgb="FFFF0000"/>
        <rFont val="Calibri"/>
        <family val="2"/>
        <scheme val="minor"/>
      </rPr>
      <t>*</t>
    </r>
    <r>
      <rPr>
        <b/>
        <sz val="10"/>
        <color theme="6" tint="-0.499984740745262"/>
        <rFont val="Calibri"/>
        <family val="2"/>
        <scheme val="minor"/>
      </rPr>
      <t xml:space="preserve">INSS (CPRB): </t>
    </r>
    <r>
      <rPr>
        <sz val="10"/>
        <color theme="6" tint="-0.499984740745262"/>
        <rFont val="Calibri"/>
        <family val="2"/>
        <scheme val="minor"/>
      </rPr>
      <t>preencher somente se a empresa for optante pela desoneração da folha de pagamento (Lei 12546/2011; Item 6.5.1 do Acórdão nº 1212/2014-TCU).</t>
    </r>
  </si>
  <si>
    <r>
      <rPr>
        <b/>
        <sz val="10"/>
        <color rgb="FFFF0000"/>
        <rFont val="Calibri"/>
        <family val="2"/>
        <scheme val="minor"/>
      </rPr>
      <t>**</t>
    </r>
    <r>
      <rPr>
        <b/>
        <sz val="10"/>
        <color theme="9" tint="-0.499984740745262"/>
        <rFont val="Calibri"/>
        <family val="2"/>
        <scheme val="minor"/>
      </rPr>
      <t>Preenchimento apenas para empresas optantes pelos regime de LUCRO REAL:</t>
    </r>
  </si>
  <si>
    <t>ALÍQUOTAS EFETIVAS dos últimos 12 (doze) meses anteriores à apresentação da proposta</t>
  </si>
  <si>
    <t>Competência 
(mês/ano)</t>
  </si>
  <si>
    <t>Faturamento</t>
  </si>
  <si>
    <t>PIS 
(Total)</t>
  </si>
  <si>
    <t>Créditos PIS</t>
  </si>
  <si>
    <t>Alíquota Efetiva 
PIS</t>
  </si>
  <si>
    <t>COFINS 
(Total)</t>
  </si>
  <si>
    <t>Créditos COFINS</t>
  </si>
  <si>
    <t>Alíquota Efetiva
COFINS</t>
  </si>
  <si>
    <t>MÉDIA PIS:</t>
  </si>
  <si>
    <t>MÉDIA COFINS:</t>
  </si>
  <si>
    <t>HORA SUPLEMENTAR
Pagamento por ocorrência (Fato Gerador)</t>
  </si>
  <si>
    <t>CITL</t>
  </si>
  <si>
    <t>PARA PREENCHIMENTO DURANTE A EXECUÇÃO CONTRATUAL:
Para o cálculo do VTS devido ao ocupante do posto, preencha:
- a quantidade diária de passagens por ele utilizada; e
- a quantidade de dias SDF's (Sábado, Domingo ou Feriado) por ele laborados em regime de Jornada Suplementar no mês de referência para o cálculo.</t>
  </si>
  <si>
    <t>HORA SUPLEMENTAR 75%*</t>
  </si>
  <si>
    <t>* Devidos por dia e somente nos casos de labor em Sábado, Domingo ou Feriado no regime de hora extra.</t>
  </si>
  <si>
    <r>
      <t>Vale Transporte Suplementar</t>
    </r>
    <r>
      <rPr>
        <sz val="10"/>
        <rFont val="Calibri"/>
        <family val="2"/>
        <scheme val="minor"/>
      </rPr>
      <t xml:space="preserve">: Valor de 1 dia: </t>
    </r>
    <r>
      <rPr>
        <b/>
        <sz val="10"/>
        <color theme="9" tint="-0.249977111117893"/>
        <rFont val="Calibri"/>
        <family val="2"/>
        <scheme val="minor"/>
      </rPr>
      <t>[</t>
    </r>
    <r>
      <rPr>
        <sz val="10"/>
        <rFont val="Calibri"/>
        <family val="2"/>
        <scheme val="minor"/>
      </rPr>
      <t xml:space="preserve"> </t>
    </r>
    <r>
      <rPr>
        <sz val="10"/>
        <color theme="8" tint="-0.249977111117893"/>
        <rFont val="Calibri"/>
        <family val="2"/>
        <scheme val="minor"/>
      </rPr>
      <t xml:space="preserve">( Valor Diário (VT X 2) X (21 dias + </t>
    </r>
    <r>
      <rPr>
        <sz val="10"/>
        <rFont val="Calibri"/>
        <family val="2"/>
        <scheme val="minor"/>
      </rPr>
      <t>Dias SDF trabalhados no mês</t>
    </r>
    <r>
      <rPr>
        <sz val="10"/>
        <color theme="8" tint="-0.249977111117893"/>
        <rFont val="Calibri"/>
        <family val="2"/>
        <scheme val="minor"/>
      </rPr>
      <t xml:space="preserve"> ) )</t>
    </r>
    <r>
      <rPr>
        <sz val="10"/>
        <rFont val="Calibri"/>
        <family val="2"/>
        <scheme val="minor"/>
      </rPr>
      <t xml:space="preserve"> </t>
    </r>
    <r>
      <rPr>
        <sz val="10"/>
        <color theme="6" tint="-0.499984740745262"/>
        <rFont val="Calibri"/>
        <family val="2"/>
        <scheme val="minor"/>
      </rPr>
      <t>- (Valor Mensal do benefício)</t>
    </r>
    <r>
      <rPr>
        <sz val="10"/>
        <rFont val="Calibri"/>
        <family val="2"/>
        <scheme val="minor"/>
      </rPr>
      <t xml:space="preserve"> </t>
    </r>
    <r>
      <rPr>
        <sz val="10"/>
        <color theme="9" tint="-0.249977111117893"/>
        <rFont val="Calibri"/>
        <family val="2"/>
        <scheme val="minor"/>
      </rPr>
      <t>]</t>
    </r>
    <r>
      <rPr>
        <sz val="10"/>
        <rFont val="Calibri"/>
        <family val="2"/>
        <scheme val="minor"/>
      </rPr>
      <t xml:space="preserve"> / Dias SDF trabalhados no mês</t>
    </r>
  </si>
  <si>
    <t>REGISTRO DE PREÇOS - Serviços de TIC: Nível 3</t>
  </si>
  <si>
    <r>
      <rPr>
        <b/>
        <sz val="10"/>
        <rFont val="Calibri"/>
        <family val="2"/>
        <scheme val="minor"/>
      </rPr>
      <t>Horas extra</t>
    </r>
    <r>
      <rPr>
        <sz val="10"/>
        <rFont val="Calibri"/>
        <family val="2"/>
        <scheme val="minor"/>
      </rPr>
      <t>s com caráter eventual, sem habitualidade.</t>
    </r>
  </si>
  <si>
    <t>Curitiba/PR</t>
  </si>
  <si>
    <t>Salário</t>
  </si>
  <si>
    <t>Instrumento Coletivo de Trabalho</t>
  </si>
  <si>
    <r>
      <t>Vale Transporte:</t>
    </r>
    <r>
      <rPr>
        <sz val="10"/>
        <color theme="1"/>
        <rFont val="Calibri"/>
        <family val="2"/>
        <scheme val="minor"/>
      </rPr>
      <t xml:space="preserve"> { [ V.T. X ( Quant. Diária  X 21 ) ] - 6% da Remuneração }. Obs.: Valor mínimo: 0 (zero).</t>
    </r>
  </si>
  <si>
    <t>20% sobre a remuneração.</t>
  </si>
  <si>
    <t>1,5% sobre a remuneração.</t>
  </si>
  <si>
    <t>0,2% sobre a remuneração.</t>
  </si>
  <si>
    <t>1% sobre a remuneração</t>
  </si>
  <si>
    <t>2,5% sobre a remuneração.</t>
  </si>
  <si>
    <t>0,6% sobre a remuneração.</t>
  </si>
  <si>
    <t>0,08 = Alíquota do FGTS (8%)
0,4 = Multa do FGTS indenizado (40%)
5/56 = 13º Salário
5/56 = Férias
1/3*5/56 = Adicional de férias</t>
  </si>
  <si>
    <r>
      <t>* Auxílio Creche: TA 2880/2023, 4ª; 
Base de cálculo: Salário Mínimo Regional - Faixa 4:</t>
    </r>
    <r>
      <rPr>
        <b/>
        <sz val="10"/>
        <rFont val="Calibri"/>
        <family val="2"/>
        <scheme val="minor"/>
      </rPr>
      <t xml:space="preserve"> R$ 1.999,02</t>
    </r>
    <r>
      <rPr>
        <sz val="10"/>
        <rFont val="Calibri"/>
        <family val="2"/>
        <scheme val="minor"/>
      </rPr>
      <t xml:space="preserve"> (Decreto PR n. 435, de 7/2/2023). 
Valor mensal: </t>
    </r>
    <r>
      <rPr>
        <b/>
        <sz val="10"/>
        <rFont val="Calibri"/>
        <family val="2"/>
        <scheme val="minor"/>
      </rPr>
      <t>15% até 24 meses</t>
    </r>
    <r>
      <rPr>
        <sz val="10"/>
        <rFont val="Calibri"/>
        <family val="2"/>
        <scheme val="minor"/>
      </rPr>
      <t xml:space="preserve"> e </t>
    </r>
    <r>
      <rPr>
        <b/>
        <sz val="10"/>
        <rFont val="Calibri"/>
        <family val="2"/>
        <scheme val="minor"/>
      </rPr>
      <t>10% até 71 meses</t>
    </r>
    <r>
      <rPr>
        <sz val="10"/>
        <rFont val="Calibri"/>
        <family val="2"/>
        <scheme val="minor"/>
      </rPr>
      <t xml:space="preserve">, cuja média corresponde a </t>
    </r>
    <r>
      <rPr>
        <b/>
        <sz val="10"/>
        <rFont val="Calibri"/>
        <family val="2"/>
        <scheme val="minor"/>
      </rPr>
      <t xml:space="preserve">11,6901% </t>
    </r>
    <r>
      <rPr>
        <sz val="10"/>
        <rFont val="Calibri"/>
        <family val="2"/>
        <scheme val="minor"/>
      </rPr>
      <t xml:space="preserve">ao mês.
Incidência: probabilidade de maternidade considerada: </t>
    </r>
    <r>
      <rPr>
        <b/>
        <sz val="10"/>
        <rFont val="Calibri"/>
        <family val="2"/>
        <scheme val="minor"/>
      </rPr>
      <t>0,0197 * 6 anos (71 meses)</t>
    </r>
  </si>
  <si>
    <r>
      <t xml:space="preserve">Salário: </t>
    </r>
    <r>
      <rPr>
        <sz val="10"/>
        <rFont val="Calibri"/>
        <family val="2"/>
        <scheme val="minor"/>
      </rPr>
      <t>Piso salarial fixado no Termo de Referência da contratação:
 - Com base na Portaria SGD/MGI n. 1.070/2023, exceto os subitens de postos de serviços:
    1.2 - Técnico de Manutenção de Equipamentos de Informática Sênior (CBO 3132-20): Piso salarial fixado com base na CCT 2023/2025 FETTINF/SITEPD n. PR0001905/2023 (alterada pelo TA 2880/2023), utilizada para balizar a estimativa de preços do TRE-PR, uma vez que o valor do piso praticado na CCT (R$ 2.657,55 P/ 40h) é maior do que o valor do piso praticado na P SGD/MGI 1070/23 (R$ 2.328,98 p/ 40h).
    2.3 - Cientista de Dados (CBO 2031-05): Piso salarial fixado com base em pesquisa de mercado;
    4.1 - Gerente de Projetos de TI (CBO 1425-20): Piso salarial fixado com base na Portaria SGD/MGI n. 750/2023;</t>
    </r>
  </si>
  <si>
    <r>
      <t xml:space="preserve">Encargos Sociais: </t>
    </r>
    <r>
      <rPr>
        <sz val="10"/>
        <rFont val="Calibri"/>
        <family val="2"/>
        <scheme val="minor"/>
      </rPr>
      <t>Preencher guia Encargos e Provisões.</t>
    </r>
  </si>
  <si>
    <t>24238/2022</t>
  </si>
  <si>
    <r>
      <t>Dias úteis trabalhados = média de 21 dias:</t>
    </r>
    <r>
      <rPr>
        <sz val="10"/>
        <color theme="1"/>
        <rFont val="Calibri"/>
        <family val="2"/>
        <scheme val="minor"/>
      </rPr>
      <t xml:space="preserve"> [</t>
    </r>
    <r>
      <rPr>
        <sz val="10"/>
        <color rgb="FF31859B"/>
        <rFont val="Calibri"/>
        <family val="2"/>
        <scheme val="minor"/>
      </rPr>
      <t xml:space="preserve"> ( 365 / 7 ) X 5 - 9 ] / 12 = 20,98 </t>
    </r>
    <r>
      <rPr>
        <sz val="10"/>
        <color theme="1"/>
        <rFont val="Calibri"/>
        <family val="2"/>
        <scheme val="minor"/>
      </rPr>
      <t>(Acórdão TCU nº 1904/07 Plenário), exceto em relação ao valor mensal do Vale Alimentação dos cargos que vierem a ser regidos pela CCT utilizada como referência, cujo cálculo, por força da convenção utilizada na estimativa, considerou 22 dias por mês.</t>
    </r>
  </si>
  <si>
    <r>
      <t>Seguro de Vida:</t>
    </r>
    <r>
      <rPr>
        <sz val="10"/>
        <color theme="1"/>
        <rFont val="Calibri"/>
        <family val="2"/>
        <scheme val="minor"/>
      </rPr>
      <t xml:space="preserve"> CCT 2023, 19ª.</t>
    </r>
  </si>
  <si>
    <r>
      <t>Auxílio Alimentação:</t>
    </r>
    <r>
      <rPr>
        <sz val="10"/>
        <rFont val="Calibri"/>
        <family val="2"/>
        <scheme val="minor"/>
      </rPr>
      <t xml:space="preserve"> CCT 2023, 14ª (22 dias por mês, incluindo férias).
   CCT, 2023, 14ª, §1º - Facultam-se às Empresas os benefícios da Lei do PAT - Lei n. 6.321, de 14 de abril de 1976, regulamentada pelo Decreto n. 5, de 14 de janeiro de 1991, desde que respeitadas sempre, as condições mais vantajosas aos trabalhadores, respeitando o valor mínimo facial.
   O Decreto n. n. 9.580/18, que regulamenta, entre outros, a administração do Programa de Alimentação do Trabalhador – PAT, estabelece em seu art. 645, §2º, que </t>
    </r>
    <r>
      <rPr>
        <b/>
        <sz val="10"/>
        <rFont val="Calibri"/>
        <family val="2"/>
        <scheme val="minor"/>
      </rPr>
      <t>“A participação do trabalhador fica limitada a vinte por cento do custo direto da refeição”</t>
    </r>
    <r>
      <rPr>
        <sz val="10"/>
        <rFont val="Calibri"/>
        <family val="2"/>
        <scheme val="minor"/>
      </rPr>
      <t xml:space="preserve">. </t>
    </r>
  </si>
  <si>
    <t>VALOR  DA HORA SUPLEMENTAR  75%</t>
  </si>
  <si>
    <t>HORA SALÁRIO COM 100% DE ACRÉSCIMO</t>
  </si>
  <si>
    <t>HORA SALÁRIO COM 75% DE ACRÉSCIMO</t>
  </si>
  <si>
    <t>HORA SALÁRIO COM 50% DE ACRÉSCIMO</t>
  </si>
  <si>
    <t>HORA SALÁRIO NOTURNO COM 100% DE ACRÉSCIMO</t>
  </si>
  <si>
    <t>VALOR  DA HORA SUPLEMENTAR NOTURNA 75%</t>
  </si>
  <si>
    <r>
      <t xml:space="preserve">* Adicional Noturno de </t>
    </r>
    <r>
      <rPr>
        <b/>
        <sz val="10"/>
        <color theme="4" tint="-0.499984740745262"/>
        <rFont val="Calibri"/>
        <family val="2"/>
        <scheme val="minor"/>
      </rPr>
      <t>30%</t>
    </r>
    <r>
      <rPr>
        <sz val="10"/>
        <color theme="4" tint="-0.499984740745262"/>
        <rFont val="Calibri"/>
        <family val="2"/>
        <scheme val="minor"/>
      </rPr>
      <t xml:space="preserve">, considerando para efeito a hora realizada de </t>
    </r>
    <r>
      <rPr>
        <b/>
        <sz val="10"/>
        <color theme="4" tint="-0.499984740745262"/>
        <rFont val="Calibri"/>
        <family val="2"/>
        <scheme val="minor"/>
      </rPr>
      <t>22:00 às 6:00</t>
    </r>
    <r>
      <rPr>
        <sz val="10"/>
        <color theme="4" tint="-0.499984740745262"/>
        <rFont val="Calibri"/>
        <family val="2"/>
        <scheme val="minor"/>
      </rPr>
      <t>,  por força da Cláusula 10ª CCT utilizada como referência para a estimativa (MTE n. 1905/2023).</t>
    </r>
  </si>
  <si>
    <r>
      <t xml:space="preserve">* Adicional de Hora Extra de </t>
    </r>
    <r>
      <rPr>
        <b/>
        <sz val="10"/>
        <color theme="4" tint="-0.499984740745262"/>
        <rFont val="Calibri"/>
        <family val="2"/>
        <scheme val="minor"/>
      </rPr>
      <t>75%</t>
    </r>
    <r>
      <rPr>
        <sz val="10"/>
        <color theme="4" tint="-0.499984740745262"/>
        <rFont val="Calibri"/>
        <family val="2"/>
        <scheme val="minor"/>
      </rPr>
      <t xml:space="preserve"> por força da Cláusula 10ª CCT utilizada como referência para a estimativa (MTE n. 1905/2023).</t>
    </r>
  </si>
  <si>
    <r>
      <t xml:space="preserve">* Adicional de </t>
    </r>
    <r>
      <rPr>
        <b/>
        <sz val="10"/>
        <color theme="6" tint="-0.499984740745262"/>
        <rFont val="Calibri"/>
        <family val="2"/>
        <scheme val="minor"/>
      </rPr>
      <t>75%</t>
    </r>
    <r>
      <rPr>
        <sz val="10"/>
        <color theme="6" tint="-0.499984740745262"/>
        <rFont val="Calibri"/>
        <family val="2"/>
        <scheme val="minor"/>
      </rPr>
      <t xml:space="preserve"> por força da Cláusula 10ª CCT utilizada como referência para a estimativa (MTE n. 1905/2023).</t>
    </r>
  </si>
  <si>
    <t>HORA SUPLEMENTAR NOTURNA 75% com ADICIONAL NOTURNO DE 30%</t>
  </si>
  <si>
    <t>HORA SUPLEMENTAR NOTURNA 100% com ADICIONAL NOTURNO DE 30%</t>
  </si>
  <si>
    <r>
      <rPr>
        <b/>
        <sz val="10"/>
        <rFont val="Calibri"/>
        <family val="2"/>
        <scheme val="minor"/>
      </rPr>
      <t>Adicional de Hora Extra:</t>
    </r>
    <r>
      <rPr>
        <sz val="10"/>
        <rFont val="Calibri"/>
        <family val="2"/>
        <scheme val="minor"/>
      </rPr>
      <t xml:space="preserve"> 50% em dias úteis e sábados e 100% em domingos e feriados;
   </t>
    </r>
    <r>
      <rPr>
        <b/>
        <sz val="10"/>
        <rFont val="Calibri"/>
        <family val="2"/>
        <scheme val="minor"/>
      </rPr>
      <t>Benefício CCT utilizada como estimativa (MTE n. 1905/2023):</t>
    </r>
    <r>
      <rPr>
        <sz val="10"/>
        <rFont val="Calibri"/>
        <family val="2"/>
        <scheme val="minor"/>
      </rPr>
      <t xml:space="preserve"> 75% em dias úteis e sábados, por força da Cláusula 10ª.</t>
    </r>
  </si>
  <si>
    <t>HORA SALÁRIO NOTURNA COM 50% DE ACRÉSCIMO</t>
  </si>
  <si>
    <t>HORA SALÁRIO NOTURNA COM 75% DE ACRÉSCIMO</t>
  </si>
  <si>
    <t>HORA SALÁRIO NOTURNA COM 100% DE ACRÉSCIMO</t>
  </si>
  <si>
    <r>
      <rPr>
        <b/>
        <sz val="10"/>
        <rFont val="Calibri"/>
        <family val="2"/>
        <scheme val="minor"/>
      </rPr>
      <t>Adicional Noturno</t>
    </r>
    <r>
      <rPr>
        <sz val="10"/>
        <rFont val="Calibri"/>
        <family val="2"/>
        <scheme val="minor"/>
      </rPr>
      <t>: 20% sobre a hora noturna - reduzida: 52,5 min. - das 22h às 5h</t>
    </r>
    <r>
      <rPr>
        <sz val="10"/>
        <color theme="5" tint="-0.499984740745262"/>
        <rFont val="Calibri"/>
        <family val="2"/>
        <scheme val="minor"/>
      </rPr>
      <t xml:space="preserve"> </t>
    </r>
    <r>
      <rPr>
        <sz val="10"/>
        <color theme="3" tint="0.39997558519241921"/>
        <rFont val="Calibri"/>
        <family val="2"/>
        <scheme val="minor"/>
      </rPr>
      <t>(</t>
    </r>
    <r>
      <rPr>
        <sz val="10"/>
        <color rgb="FFFF0000"/>
        <rFont val="Calibri"/>
        <family val="2"/>
        <scheme val="minor"/>
      </rPr>
      <t>(</t>
    </r>
    <r>
      <rPr>
        <sz val="10"/>
        <color rgb="FF00B050"/>
        <rFont val="Calibri"/>
        <family val="2"/>
        <scheme val="minor"/>
      </rPr>
      <t>(</t>
    </r>
    <r>
      <rPr>
        <sz val="10"/>
        <color theme="5" tint="-0.499984740745262"/>
        <rFont val="Calibri"/>
        <family val="2"/>
        <scheme val="minor"/>
      </rPr>
      <t>Remun. / (Carga Horária Semanal * 5)</t>
    </r>
    <r>
      <rPr>
        <sz val="10"/>
        <color rgb="FF00B050"/>
        <rFont val="Calibri"/>
        <family val="2"/>
        <scheme val="minor"/>
      </rPr>
      <t xml:space="preserve">) </t>
    </r>
    <r>
      <rPr>
        <sz val="10"/>
        <color theme="5" tint="-0.499984740745262"/>
        <rFont val="Calibri"/>
        <family val="2"/>
        <scheme val="minor"/>
      </rPr>
      <t>* Adicional Hora Reduzida - 1,1428571</t>
    </r>
    <r>
      <rPr>
        <sz val="10"/>
        <color rgb="FFFF0000"/>
        <rFont val="Calibri"/>
        <family val="2"/>
        <scheme val="minor"/>
      </rPr>
      <t xml:space="preserve">) </t>
    </r>
    <r>
      <rPr>
        <sz val="10"/>
        <color theme="5" tint="-0.499984740745262"/>
        <rFont val="Calibri"/>
        <family val="2"/>
        <scheme val="minor"/>
      </rPr>
      <t>* 20% de AdNt</t>
    </r>
    <r>
      <rPr>
        <sz val="10"/>
        <color theme="3" tint="0.39997558519241921"/>
        <rFont val="Calibri"/>
        <family val="2"/>
        <scheme val="minor"/>
      </rPr>
      <t xml:space="preserve">) </t>
    </r>
    <r>
      <rPr>
        <sz val="10"/>
        <color theme="5" tint="-0.499984740745262"/>
        <rFont val="Calibri"/>
        <family val="2"/>
        <scheme val="minor"/>
      </rPr>
      <t xml:space="preserve">* Acrésc. 50% ou 100%]
    </t>
    </r>
    <r>
      <rPr>
        <b/>
        <sz val="10"/>
        <rFont val="Calibri"/>
        <family val="2"/>
        <scheme val="minor"/>
      </rPr>
      <t>Benefício CCT utilizada como estimativa (MTE n. 1905/2023):</t>
    </r>
    <r>
      <rPr>
        <sz val="10"/>
        <rFont val="Calibri"/>
        <family val="2"/>
        <scheme val="minor"/>
      </rPr>
      <t xml:space="preserve"> 30%, sendo considerada hora noturna até 6h por força da Cláusula 11ª.</t>
    </r>
  </si>
  <si>
    <t>Encargos Sociais</t>
  </si>
  <si>
    <t>0,28%
ARRED((1/30)/12*100;2)</t>
  </si>
  <si>
    <t xml:space="preserve">0,07%
[(0,1111 x 0,02 x 0,333) x 100%] = [0,0007 x 100]
11,11% = 0,1111 (custo sobre os salários das férias integrais da gestante) - [(1+1/3)/12*100%];
0,02 = dado estatístico de que 2% de empregadas se afastam por licença maternidade;
0,3333 = 4 meses ao ano = 4/12 = período em um ano que se referem às férias proporcionais ora calculadas;
100% = Remuneração.
O valor poderá ser alterado pelo licitante, considerando estimativa própria. </t>
  </si>
  <si>
    <r>
      <t xml:space="preserve">0,03%
[ ( (20 / 30) / 12 ) X 0,015 X 100 = 0,08% ] * 18  +  </t>
    </r>
    <r>
      <rPr>
        <sz val="8"/>
        <color rgb="FF000000"/>
        <rFont val="Calibri"/>
        <family val="2"/>
        <scheme val="minor"/>
      </rPr>
      <t xml:space="preserve">
[ ( (5 / 30) / 12 ) X 0,015 X 100 = 0,08% ] * 82</t>
    </r>
  </si>
  <si>
    <t>1,38%
ARRED((4,96/30)/12*100;2)</t>
  </si>
  <si>
    <t>0,03%
ARRED((((15/30)/12)*0,0078)*100;2)</t>
  </si>
  <si>
    <t>8,33%
ARRED( (1/12) X 100;2)</t>
  </si>
  <si>
    <t>TELEFONE e EMAIL:</t>
  </si>
  <si>
    <t>DADOS BANCÁRIOS (Banco, Agência e Conta Corrente):</t>
  </si>
  <si>
    <t>NOME e CPF do REPRESENTANTE LEGAL (que assinará o contrato):</t>
  </si>
  <si>
    <t>ENDEREÇO COMPLETO com CEP:</t>
  </si>
  <si>
    <t>Preencher Benefício Anual</t>
  </si>
  <si>
    <t>Salário base:</t>
  </si>
  <si>
    <t>Preencher Benefício(s) Mensal(is)</t>
  </si>
  <si>
    <t>AUXÍLIO CRECHE (se houver)</t>
  </si>
  <si>
    <r>
      <t xml:space="preserve">1,94%
ARRED ( ( 7 / 30 / 12 ) * 100 ; 2)
</t>
    </r>
    <r>
      <rPr>
        <b/>
        <sz val="8"/>
        <rFont val="Calibri"/>
        <family val="2"/>
        <scheme val="minor"/>
      </rPr>
      <t>Obs.: Após 12 (doze) meses de vigência contatual, o percentual poderá ser reduzido para 0,194 na Repactuação, uma vez que a provisão já terá sido amortizada.</t>
    </r>
  </si>
  <si>
    <r>
      <t xml:space="preserve">0,42%
ARRED ( ( 1 / 12 * 5% ) * 100 ; 2 )
</t>
    </r>
    <r>
      <rPr>
        <b/>
        <sz val="8"/>
        <rFont val="Calibri"/>
        <family val="2"/>
        <scheme val="minor"/>
      </rPr>
      <t>Obs.: Após 12 (doze) meses de vigência contatual, o percentual poderá ser zerado na Repacutação, uma vez que a provisão já terá sido completamente quitada.</t>
    </r>
  </si>
  <si>
    <t>LOTE 1 - Sustentação de Infraestrutura</t>
  </si>
  <si>
    <t>ITEM</t>
  </si>
  <si>
    <t>LOTE 1</t>
  </si>
  <si>
    <r>
      <t xml:space="preserve">PLANILHA DE FORMAÇÃO DE CUSTOS E PREÇOS - </t>
    </r>
    <r>
      <rPr>
        <b/>
        <sz val="14"/>
        <color rgb="FFC00000"/>
        <rFont val="Calibri"/>
        <family val="2"/>
        <scheme val="minor"/>
      </rPr>
      <t>Proposta Detalhada - LOTE 1</t>
    </r>
  </si>
  <si>
    <r>
      <t xml:space="preserve">Auxílio Creche: </t>
    </r>
    <r>
      <rPr>
        <sz val="10"/>
        <color theme="1"/>
        <rFont val="Calibri"/>
        <family val="2"/>
        <scheme val="minor"/>
      </rPr>
      <t>TA 2880/2023, 4ª; 
   Base de cálculo: Salário Mínimo Regional - Faixa 4: R$ 2.134,88 (Decreto PR n. 4770, com efeitos a partir de 1º/1/2024). 
   Valor mensal: 15% até 24 meses e 10% até 71 meses, cuja média corresponde a 11,6901% ao mês.</t>
    </r>
    <r>
      <rPr>
        <b/>
        <sz val="10"/>
        <color theme="1"/>
        <rFont val="Calibri"/>
        <family val="2"/>
        <scheme val="minor"/>
      </rPr>
      <t xml:space="preserve">
  </t>
    </r>
    <r>
      <rPr>
        <sz val="10"/>
        <color theme="1"/>
        <rFont val="Calibri"/>
        <family val="2"/>
        <scheme val="minor"/>
      </rPr>
      <t>Incidência: probabilidade de maternidade considerada: 0,0197 * 6 anos (71 meses)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</si>
</sst>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R$&quot;\ * #,##0.00_-;\-&quot;R$&quot;\ * #,##0.00_-;_-&quot;R$&quot;\ * &quot;-&quot;??_-;_-@_-"/>
    <numFmt numFmtId="164" formatCode="_(&quot;R$&quot;* #,##0.00_);_(&quot;R$&quot;* \(#,##0.00\);_(&quot;R$&quot;* &quot;-&quot;??_);_(@_)"/>
    <numFmt numFmtId="165" formatCode="0.00;[Red]0.00"/>
    <numFmt numFmtId="166" formatCode="&quot;R$&quot;\ #,##0.00"/>
    <numFmt numFmtId="167" formatCode="#,##0_ ;[Red]\-#,##0\ "/>
    <numFmt numFmtId="168" formatCode="0.0000"/>
    <numFmt numFmtId="169" formatCode="0.0000%"/>
    <numFmt numFmtId="170" formatCode="_-[$R$-416]\ * #,##0.00_-;\-[$R$-416]\ * #,##0.00_-;_-[$R$-416]\ * &quot;-&quot;??_-;_-@_-"/>
    <numFmt numFmtId="171" formatCode="0.0000;[Red]0.0000"/>
    <numFmt numFmtId="172" formatCode="#,##0.0000"/>
    <numFmt numFmtId="173" formatCode="dd/mm/yy;@"/>
  </numFmts>
  <fonts count="8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1"/>
      <color theme="1"/>
      <name val="Garamond"/>
      <family val="1"/>
    </font>
    <font>
      <b/>
      <sz val="13"/>
      <color theme="3"/>
      <name val="Calibri"/>
      <family val="2"/>
      <scheme val="minor"/>
    </font>
    <font>
      <b/>
      <sz val="11"/>
      <color theme="3"/>
      <name val="Calibri"/>
      <family val="2"/>
      <scheme val="minor"/>
    </font>
    <font>
      <b/>
      <sz val="12"/>
      <color theme="1"/>
      <name val="Calibri"/>
      <family val="2"/>
      <scheme val="minor"/>
    </font>
    <font>
      <sz val="10"/>
      <color theme="1"/>
      <name val="Calibri"/>
      <family val="2"/>
      <scheme val="minor"/>
    </font>
    <font>
      <b/>
      <sz val="12"/>
      <name val="Calibri"/>
      <family val="2"/>
      <scheme val="minor"/>
    </font>
    <font>
      <sz val="10"/>
      <name val="Calibri"/>
      <family val="2"/>
      <scheme val="minor"/>
    </font>
    <font>
      <b/>
      <sz val="10"/>
      <name val="Calibri"/>
      <family val="2"/>
      <scheme val="minor"/>
    </font>
    <font>
      <b/>
      <sz val="10"/>
      <color rgb="FF44546A"/>
      <name val="Calibri"/>
      <family val="2"/>
      <scheme val="minor"/>
    </font>
    <font>
      <b/>
      <sz val="9"/>
      <color rgb="FF808080"/>
      <name val="Calibri"/>
      <family val="2"/>
      <scheme val="minor"/>
    </font>
    <font>
      <b/>
      <sz val="10"/>
      <color rgb="FF808080"/>
      <name val="Calibri"/>
      <family val="2"/>
      <scheme val="minor"/>
    </font>
    <font>
      <sz val="8"/>
      <name val="Calibri"/>
      <family val="2"/>
      <scheme val="minor"/>
    </font>
    <font>
      <b/>
      <sz val="13"/>
      <color rgb="FF44546A"/>
      <name val="Calibri"/>
      <family val="2"/>
      <scheme val="minor"/>
    </font>
    <font>
      <sz val="10"/>
      <color rgb="FF000000"/>
      <name val="Calibri"/>
      <family val="2"/>
      <scheme val="minor"/>
    </font>
    <font>
      <sz val="8"/>
      <color rgb="FF000000"/>
      <name val="Calibri"/>
      <family val="2"/>
      <scheme val="minor"/>
    </font>
    <font>
      <b/>
      <sz val="8"/>
      <color rgb="FF000000"/>
      <name val="Calibri"/>
      <family val="2"/>
      <scheme val="minor"/>
    </font>
    <font>
      <b/>
      <sz val="9"/>
      <name val="Calibri"/>
      <family val="2"/>
      <scheme val="minor"/>
    </font>
    <font>
      <b/>
      <sz val="10"/>
      <color rgb="FF000000"/>
      <name val="Calibri"/>
      <family val="2"/>
      <scheme val="minor"/>
    </font>
    <font>
      <b/>
      <sz val="8"/>
      <name val="Calibri"/>
      <family val="2"/>
      <scheme val="minor"/>
    </font>
    <font>
      <b/>
      <sz val="9"/>
      <color rgb="FF833C0C"/>
      <name val="Calibri"/>
      <family val="2"/>
      <scheme val="minor"/>
    </font>
    <font>
      <b/>
      <sz val="10"/>
      <color rgb="FFC65911"/>
      <name val="Calibri"/>
      <family val="2"/>
      <scheme val="minor"/>
    </font>
    <font>
      <sz val="11"/>
      <color rgb="FF000000"/>
      <name val="Calibri"/>
      <family val="2"/>
      <scheme val="minor"/>
    </font>
    <font>
      <b/>
      <sz val="9"/>
      <color rgb="FF000000"/>
      <name val="Calibri"/>
      <family val="2"/>
      <scheme val="minor"/>
    </font>
    <font>
      <sz val="9"/>
      <name val="Calibri"/>
      <family val="2"/>
      <scheme val="minor"/>
    </font>
    <font>
      <b/>
      <sz val="10"/>
      <color theme="1"/>
      <name val="Calibri"/>
      <family val="2"/>
      <scheme val="minor"/>
    </font>
    <font>
      <sz val="9"/>
      <color theme="1"/>
      <name val="Calibri"/>
      <family val="2"/>
      <scheme val="minor"/>
    </font>
    <font>
      <sz val="9"/>
      <color rgb="FFFF0000"/>
      <name val="Calibri"/>
      <family val="2"/>
      <scheme val="minor"/>
    </font>
    <font>
      <b/>
      <sz val="12"/>
      <color theme="6" tint="-0.499984740745262"/>
      <name val="Calibri"/>
      <family val="2"/>
      <scheme val="minor"/>
    </font>
    <font>
      <sz val="8"/>
      <color theme="1"/>
      <name val="Calibri"/>
      <family val="2"/>
      <scheme val="minor"/>
    </font>
    <font>
      <b/>
      <sz val="11"/>
      <color theme="1"/>
      <name val="Calibri"/>
      <family val="2"/>
      <scheme val="minor"/>
    </font>
    <font>
      <b/>
      <sz val="10"/>
      <color theme="0"/>
      <name val="Calibri"/>
      <family val="2"/>
      <scheme val="minor"/>
    </font>
    <font>
      <sz val="12"/>
      <name val="Calibri"/>
      <family val="2"/>
      <scheme val="minor"/>
    </font>
    <font>
      <sz val="10"/>
      <color rgb="FFFF0000"/>
      <name val="Calibri"/>
      <family val="2"/>
      <scheme val="minor"/>
    </font>
    <font>
      <b/>
      <sz val="10"/>
      <color rgb="FF4F6128"/>
      <name val="Calibri"/>
      <family val="2"/>
      <scheme val="minor"/>
    </font>
    <font>
      <b/>
      <sz val="10"/>
      <color rgb="FF0070C0"/>
      <name val="Calibri"/>
      <family val="2"/>
      <scheme val="minor"/>
    </font>
    <font>
      <sz val="10"/>
      <color rgb="FF0070C0"/>
      <name val="Calibri"/>
      <family val="2"/>
      <scheme val="minor"/>
    </font>
    <font>
      <b/>
      <i/>
      <sz val="10"/>
      <color rgb="FFFF0000"/>
      <name val="Calibri"/>
      <family val="2"/>
      <scheme val="minor"/>
    </font>
    <font>
      <b/>
      <sz val="10"/>
      <color theme="6" tint="-0.499984740745262"/>
      <name val="Calibri"/>
      <family val="2"/>
      <scheme val="minor"/>
    </font>
    <font>
      <sz val="10"/>
      <color theme="6" tint="-0.499984740745262"/>
      <name val="Calibri"/>
      <family val="2"/>
      <scheme val="minor"/>
    </font>
    <font>
      <sz val="10"/>
      <color rgb="FF31859B"/>
      <name val="Calibri"/>
      <family val="2"/>
      <scheme val="minor"/>
    </font>
    <font>
      <sz val="14"/>
      <name val="Calibri"/>
      <family val="2"/>
      <scheme val="minor"/>
    </font>
    <font>
      <sz val="9"/>
      <color rgb="FF000000"/>
      <name val="Calibri"/>
      <family val="2"/>
      <scheme val="minor"/>
    </font>
    <font>
      <b/>
      <sz val="11"/>
      <color rgb="FF000000"/>
      <name val="Calibri"/>
      <family val="2"/>
      <scheme val="minor"/>
    </font>
    <font>
      <i/>
      <sz val="10"/>
      <color rgb="FF808080"/>
      <name val="Calibri"/>
      <family val="2"/>
      <scheme val="minor"/>
    </font>
    <font>
      <sz val="12"/>
      <color rgb="FFC00000"/>
      <name val="Calibri"/>
      <family val="2"/>
      <scheme val="minor"/>
    </font>
    <font>
      <b/>
      <sz val="13"/>
      <color rgb="FF4F6128"/>
      <name val="Calibri"/>
      <family val="2"/>
      <scheme val="minor"/>
    </font>
    <font>
      <b/>
      <sz val="11"/>
      <name val="Calibri"/>
      <family val="2"/>
      <scheme val="minor"/>
    </font>
    <font>
      <b/>
      <sz val="14"/>
      <name val="Calibri"/>
      <family val="2"/>
      <scheme val="minor"/>
    </font>
    <font>
      <b/>
      <sz val="12"/>
      <color rgb="FF595959"/>
      <name val="Calibri"/>
      <family val="2"/>
      <scheme val="minor"/>
    </font>
    <font>
      <b/>
      <sz val="10"/>
      <color theme="1" tint="0.34998626667073579"/>
      <name val="Calibri"/>
      <family val="2"/>
      <scheme val="minor"/>
    </font>
    <font>
      <b/>
      <sz val="12"/>
      <color theme="4" tint="-0.249977111117893"/>
      <name val="Calibri"/>
      <family val="2"/>
      <scheme val="minor"/>
    </font>
    <font>
      <sz val="10"/>
      <color theme="5" tint="-0.499984740745262"/>
      <name val="Calibri"/>
      <family val="2"/>
      <scheme val="minor"/>
    </font>
    <font>
      <sz val="10"/>
      <color theme="3" tint="0.39997558519241921"/>
      <name val="Calibri"/>
      <family val="2"/>
      <scheme val="minor"/>
    </font>
    <font>
      <sz val="10"/>
      <color rgb="FF00B050"/>
      <name val="Calibri"/>
      <family val="2"/>
      <scheme val="minor"/>
    </font>
    <font>
      <i/>
      <sz val="10"/>
      <color theme="5" tint="-0.499984740745262"/>
      <name val="Calibri"/>
      <family val="2"/>
      <scheme val="minor"/>
    </font>
    <font>
      <sz val="10"/>
      <color indexed="12"/>
      <name val="Calibri"/>
      <family val="2"/>
      <scheme val="minor"/>
    </font>
    <font>
      <b/>
      <sz val="10"/>
      <color indexed="12"/>
      <name val="Calibri"/>
      <family val="2"/>
      <scheme val="minor"/>
    </font>
    <font>
      <sz val="11"/>
      <name val="Calibri"/>
      <family val="2"/>
      <scheme val="minor"/>
    </font>
    <font>
      <b/>
      <sz val="12"/>
      <color rgb="FF4F6128"/>
      <name val="Calibri"/>
      <family val="2"/>
      <scheme val="minor"/>
    </font>
    <font>
      <sz val="10"/>
      <color theme="8" tint="-0.249977111117893"/>
      <name val="Calibri"/>
      <family val="2"/>
      <scheme val="minor"/>
    </font>
    <font>
      <b/>
      <sz val="26"/>
      <name val="Calibri"/>
      <family val="2"/>
      <scheme val="minor"/>
    </font>
    <font>
      <b/>
      <sz val="10"/>
      <color rgb="FFFF0000"/>
      <name val="Calibri"/>
      <family val="2"/>
      <scheme val="minor"/>
    </font>
    <font>
      <b/>
      <sz val="10"/>
      <color theme="9" tint="-0.499984740745262"/>
      <name val="Calibri"/>
      <family val="2"/>
      <scheme val="minor"/>
    </font>
    <font>
      <sz val="11"/>
      <color rgb="FF000000"/>
      <name val="Calibri"/>
      <family val="2"/>
    </font>
    <font>
      <sz val="10"/>
      <color theme="9" tint="-0.249977111117893"/>
      <name val="Calibri"/>
      <family val="2"/>
      <scheme val="minor"/>
    </font>
    <font>
      <sz val="10"/>
      <color theme="4" tint="-0.499984740745262"/>
      <name val="Calibri"/>
      <family val="2"/>
      <scheme val="minor"/>
    </font>
    <font>
      <b/>
      <sz val="10"/>
      <color theme="9" tint="-0.249977111117893"/>
      <name val="Calibri"/>
      <family val="2"/>
      <scheme val="minor"/>
    </font>
    <font>
      <b/>
      <sz val="16"/>
      <color rgb="FF000000"/>
      <name val="Calibri"/>
      <family val="2"/>
      <scheme val="minor"/>
    </font>
    <font>
      <sz val="14"/>
      <color rgb="FF000000"/>
      <name val="Calibri"/>
      <family val="2"/>
      <scheme val="minor"/>
    </font>
    <font>
      <b/>
      <sz val="16"/>
      <name val="Calibri"/>
      <family val="2"/>
      <scheme val="minor"/>
    </font>
    <font>
      <b/>
      <sz val="14"/>
      <color theme="1"/>
      <name val="Calibri"/>
      <family val="2"/>
      <scheme val="minor"/>
    </font>
    <font>
      <sz val="12"/>
      <color theme="1"/>
      <name val="Calibri"/>
      <family val="2"/>
      <scheme val="minor"/>
    </font>
    <font>
      <sz val="10"/>
      <color theme="0"/>
      <name val="Calibri"/>
      <family val="2"/>
      <scheme val="minor"/>
    </font>
    <font>
      <b/>
      <sz val="10"/>
      <color theme="4" tint="-0.499984740745262"/>
      <name val="Calibri"/>
      <family val="2"/>
      <scheme val="minor"/>
    </font>
    <font>
      <b/>
      <sz val="14"/>
      <color rgb="FFC00000"/>
      <name val="Calibri"/>
      <family val="2"/>
      <scheme val="minor"/>
    </font>
  </fonts>
  <fills count="49">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FFFFF"/>
        <bgColor rgb="FFF2F2F2"/>
      </patternFill>
    </fill>
    <fill>
      <patternFill patternType="solid">
        <fgColor rgb="FFFEFCD6"/>
        <bgColor indexed="64"/>
      </patternFill>
    </fill>
    <fill>
      <patternFill patternType="solid">
        <fgColor theme="9" tint="0.79998168889431442"/>
        <bgColor indexed="64"/>
      </patternFill>
    </fill>
    <fill>
      <patternFill patternType="solid">
        <fgColor theme="0"/>
        <bgColor theme="0"/>
      </patternFill>
    </fill>
    <fill>
      <patternFill patternType="solid">
        <fgColor rgb="FFFAFED6"/>
        <bgColor rgb="FFEAF1DD"/>
      </patternFill>
    </fill>
    <fill>
      <patternFill patternType="solid">
        <fgColor rgb="FFFAFED6"/>
        <bgColor rgb="FFFFFFCC"/>
      </patternFill>
    </fill>
    <fill>
      <patternFill patternType="solid">
        <fgColor rgb="FFFFFFCC"/>
        <bgColor rgb="FFFFFFCC"/>
      </patternFill>
    </fill>
    <fill>
      <patternFill patternType="solid">
        <fgColor rgb="FFFFFFFF"/>
        <bgColor rgb="FFFFFFCC"/>
      </patternFill>
    </fill>
    <fill>
      <patternFill patternType="solid">
        <fgColor rgb="FFFFFFFF"/>
        <bgColor rgb="FFFFFFFF"/>
      </patternFill>
    </fill>
    <fill>
      <patternFill patternType="solid">
        <fgColor rgb="FFFAFED6"/>
        <bgColor rgb="FF000000"/>
      </patternFill>
    </fill>
    <fill>
      <patternFill patternType="solid">
        <fgColor rgb="FFFFF8E5"/>
        <bgColor rgb="FF000000"/>
      </patternFill>
    </fill>
    <fill>
      <patternFill patternType="solid">
        <fgColor rgb="FFFFFFFF"/>
        <bgColor rgb="FF000000"/>
      </patternFill>
    </fill>
    <fill>
      <patternFill patternType="solid">
        <fgColor rgb="FFFFFFFF"/>
        <bgColor rgb="FFD8D8D8"/>
      </patternFill>
    </fill>
    <fill>
      <patternFill patternType="solid">
        <fgColor rgb="FF7DFBB0"/>
        <bgColor rgb="FFFFFFFF"/>
      </patternFill>
    </fill>
    <fill>
      <patternFill patternType="solid">
        <fgColor rgb="FFFFFFCC"/>
        <bgColor rgb="FF000000"/>
      </patternFill>
    </fill>
    <fill>
      <patternFill patternType="solid">
        <fgColor rgb="FFFFFFE5"/>
        <bgColor rgb="FF000000"/>
      </patternFill>
    </fill>
    <fill>
      <patternFill patternType="solid">
        <fgColor rgb="FFCAFED8"/>
        <bgColor rgb="FF000000"/>
      </patternFill>
    </fill>
    <fill>
      <patternFill patternType="solid">
        <fgColor rgb="FFCAFED8"/>
        <bgColor indexed="64"/>
      </patternFill>
    </fill>
    <fill>
      <patternFill patternType="solid">
        <fgColor rgb="FFCAFED8"/>
        <bgColor rgb="FFEAF1DD"/>
      </patternFill>
    </fill>
    <fill>
      <patternFill patternType="solid">
        <fgColor rgb="FFFEF3A2"/>
        <bgColor indexed="64"/>
      </patternFill>
    </fill>
    <fill>
      <patternFill patternType="solid">
        <fgColor theme="4" tint="-0.499984740745262"/>
        <bgColor indexed="64"/>
      </patternFill>
    </fill>
    <fill>
      <patternFill patternType="solid">
        <fgColor rgb="FFFEFCD6"/>
        <bgColor rgb="FF000000"/>
      </patternFill>
    </fill>
    <fill>
      <patternFill patternType="solid">
        <fgColor rgb="FFFFD5FC"/>
        <bgColor rgb="FF000000"/>
      </patternFill>
    </fill>
    <fill>
      <patternFill patternType="solid">
        <fgColor rgb="FFFFD5FC"/>
        <bgColor indexed="64"/>
      </patternFill>
    </fill>
    <fill>
      <patternFill patternType="solid">
        <fgColor rgb="FFCAFED8"/>
        <bgColor rgb="FFBAFEBA"/>
      </patternFill>
    </fill>
    <fill>
      <patternFill patternType="solid">
        <fgColor theme="0"/>
        <bgColor rgb="FFFFFFCC"/>
      </patternFill>
    </fill>
    <fill>
      <patternFill patternType="solid">
        <fgColor theme="0" tint="-0.14999847407452621"/>
        <bgColor rgb="FFA7C0DE"/>
      </patternFill>
    </fill>
    <fill>
      <patternFill patternType="solid">
        <fgColor theme="7" tint="0.79998168889431442"/>
        <bgColor rgb="FFFFFFCC"/>
      </patternFill>
    </fill>
    <fill>
      <patternFill patternType="solid">
        <fgColor theme="5" tint="0.79998168889431442"/>
        <bgColor rgb="FF000000"/>
      </patternFill>
    </fill>
    <fill>
      <patternFill patternType="solid">
        <fgColor theme="7" tint="0.79998168889431442"/>
        <bgColor indexed="64"/>
      </patternFill>
    </fill>
    <fill>
      <patternFill patternType="solid">
        <fgColor rgb="FFF9FEBE"/>
        <bgColor theme="0"/>
      </patternFill>
    </fill>
    <fill>
      <patternFill patternType="solid">
        <fgColor theme="4" tint="0.79998168889431442"/>
        <bgColor rgb="FFFFFFFF"/>
      </patternFill>
    </fill>
    <fill>
      <patternFill patternType="solid">
        <fgColor theme="5" tint="0.79998168889431442"/>
        <bgColor rgb="FFFFFFFF"/>
      </patternFill>
    </fill>
    <fill>
      <patternFill patternType="solid">
        <fgColor rgb="FFCAFED8"/>
        <bgColor rgb="FFD6E3BC"/>
      </patternFill>
    </fill>
    <fill>
      <patternFill patternType="solid">
        <fgColor rgb="FFBBFDD6"/>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rgb="FFA6FAC2"/>
        <bgColor rgb="FFA8FEB8"/>
      </patternFill>
    </fill>
    <fill>
      <patternFill patternType="solid">
        <fgColor theme="5" tint="0.79998168889431442"/>
        <bgColor rgb="FFEAF1DD"/>
      </patternFill>
    </fill>
    <fill>
      <patternFill patternType="solid">
        <fgColor rgb="FFCAFED8"/>
        <bgColor rgb="FFFFFFFF"/>
      </patternFill>
    </fill>
  </fills>
  <borders count="120">
    <border>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right/>
      <top/>
      <bottom style="thick">
        <color theme="4" tint="0.499984740745262"/>
      </bottom>
      <diagonal/>
    </border>
    <border>
      <left/>
      <right/>
      <top/>
      <bottom style="medium">
        <color theme="4" tint="0.39997558519241921"/>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right/>
      <top/>
      <bottom style="thick">
        <color theme="6" tint="0.39994506668294322"/>
      </bottom>
      <diagonal/>
    </border>
    <border>
      <left/>
      <right style="thin">
        <color indexed="64"/>
      </right>
      <top style="medium">
        <color indexed="64"/>
      </top>
      <bottom style="medium">
        <color indexed="64"/>
      </bottom>
      <diagonal/>
    </border>
    <border>
      <left style="thin">
        <color indexed="64"/>
      </left>
      <right style="thin">
        <color indexed="64"/>
      </right>
      <top style="thick">
        <color theme="6" tint="0.39994506668294322"/>
      </top>
      <bottom/>
      <diagonal/>
    </border>
    <border>
      <left/>
      <right/>
      <top/>
      <bottom style="thick">
        <color theme="3" tint="0.39994506668294322"/>
      </bottom>
      <diagonal/>
    </border>
    <border>
      <left/>
      <right/>
      <top style="thick">
        <color theme="0" tint="-0.24994659260841701"/>
      </top>
      <bottom style="thin">
        <color indexed="64"/>
      </bottom>
      <diagonal/>
    </border>
    <border>
      <left style="thin">
        <color indexed="64"/>
      </left>
      <right style="thin">
        <color indexed="64"/>
      </right>
      <top style="thick">
        <color theme="3" tint="0.39994506668294322"/>
      </top>
      <bottom/>
      <diagonal/>
    </border>
    <border>
      <left/>
      <right style="medium">
        <color indexed="64"/>
      </right>
      <top style="thin">
        <color indexed="64"/>
      </top>
      <bottom/>
      <diagonal/>
    </border>
    <border>
      <left/>
      <right style="medium">
        <color indexed="64"/>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style="thin">
        <color rgb="FF000000"/>
      </right>
      <top/>
      <bottom/>
      <diagonal/>
    </border>
    <border>
      <left style="medium">
        <color indexed="64"/>
      </left>
      <right style="medium">
        <color indexed="64"/>
      </right>
      <top/>
      <bottom/>
      <diagonal/>
    </border>
    <border>
      <left style="medium">
        <color indexed="64"/>
      </left>
      <right style="medium">
        <color indexed="64"/>
      </right>
      <top/>
      <bottom style="thin">
        <color rgb="FF000000"/>
      </bottom>
      <diagonal/>
    </border>
    <border>
      <left style="medium">
        <color auto="1"/>
      </left>
      <right style="medium">
        <color auto="1"/>
      </right>
      <top/>
      <bottom style="medium">
        <color auto="1"/>
      </bottom>
      <diagonal/>
    </border>
    <border>
      <left style="thin">
        <color auto="1"/>
      </left>
      <right style="thin">
        <color rgb="FF000000"/>
      </right>
      <top/>
      <bottom style="thin">
        <color rgb="FF000000"/>
      </bottom>
      <diagonal/>
    </border>
    <border>
      <left/>
      <right/>
      <top/>
      <bottom style="thick">
        <color rgb="FFACCCEA"/>
      </bottom>
      <diagonal/>
    </border>
    <border>
      <left/>
      <right/>
      <top/>
      <bottom style="thick">
        <color rgb="FFC2D69B"/>
      </bottom>
      <diagonal/>
    </border>
    <border>
      <left style="thin">
        <color auto="1"/>
      </left>
      <right style="thin">
        <color rgb="FF000000"/>
      </right>
      <top style="thin">
        <color rgb="FF000000"/>
      </top>
      <bottom style="thin">
        <color rgb="FF000000"/>
      </bottom>
      <diagonal/>
    </border>
    <border>
      <left/>
      <right/>
      <top style="thick">
        <color rgb="FFACCCEA"/>
      </top>
      <bottom style="thin">
        <color indexed="64"/>
      </bottom>
      <diagonal/>
    </border>
    <border>
      <left style="thin">
        <color rgb="FF000000"/>
      </left>
      <right/>
      <top style="thin">
        <color auto="1"/>
      </top>
      <bottom/>
      <diagonal/>
    </border>
    <border>
      <left/>
      <right/>
      <top/>
      <bottom style="medium">
        <color rgb="FF9BC2E6"/>
      </bottom>
      <diagonal/>
    </border>
    <border>
      <left/>
      <right/>
      <top/>
      <bottom style="medium">
        <color rgb="FFCF9FFF"/>
      </bottom>
      <diagonal/>
    </border>
    <border>
      <left/>
      <right/>
      <top style="medium">
        <color rgb="FFCF9FFF"/>
      </top>
      <bottom style="medium">
        <color rgb="FFCF9FFF"/>
      </bottom>
      <diagonal/>
    </border>
    <border>
      <left/>
      <right/>
      <top style="medium">
        <color rgb="FFCF9FFF"/>
      </top>
      <bottom/>
      <diagonal/>
    </border>
    <border>
      <left style="thin">
        <color rgb="FF000000"/>
      </left>
      <right/>
      <top style="thin">
        <color indexed="64"/>
      </top>
      <bottom style="thin">
        <color indexed="64"/>
      </bottom>
      <diagonal/>
    </border>
    <border>
      <left/>
      <right/>
      <top/>
      <bottom style="thick">
        <color rgb="FFBFBFBF"/>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rgb="FF000000"/>
      </left>
      <right/>
      <top/>
      <bottom style="thin">
        <color indexed="64"/>
      </bottom>
      <diagonal/>
    </border>
    <border>
      <left style="thin">
        <color auto="1"/>
      </left>
      <right style="medium">
        <color indexed="64"/>
      </right>
      <top/>
      <bottom/>
      <diagonal/>
    </border>
    <border>
      <left style="thin">
        <color auto="1"/>
      </left>
      <right style="medium">
        <color indexed="64"/>
      </right>
      <top/>
      <bottom style="thin">
        <color auto="1"/>
      </bottom>
      <diagonal/>
    </border>
    <border>
      <left style="thin">
        <color rgb="FF000000"/>
      </left>
      <right style="thin">
        <color indexed="64"/>
      </right>
      <top style="thin">
        <color rgb="FF000000"/>
      </top>
      <bottom style="thin">
        <color rgb="FF000000"/>
      </bottom>
      <diagonal/>
    </border>
    <border>
      <left/>
      <right/>
      <top/>
      <bottom style="thick">
        <color theme="4" tint="0.39994506668294322"/>
      </bottom>
      <diagonal/>
    </border>
    <border>
      <left style="thick">
        <color theme="4" tint="0.39991454817346722"/>
      </left>
      <right/>
      <top style="thick">
        <color theme="4" tint="0.39994506668294322"/>
      </top>
      <bottom style="thin">
        <color rgb="FF000000"/>
      </bottom>
      <diagonal/>
    </border>
    <border>
      <left/>
      <right/>
      <top style="thick">
        <color theme="4" tint="0.39994506668294322"/>
      </top>
      <bottom style="thin">
        <color rgb="FF000000"/>
      </bottom>
      <diagonal/>
    </border>
    <border>
      <left/>
      <right/>
      <top style="thick">
        <color theme="4" tint="0.39994506668294322"/>
      </top>
      <bottom/>
      <diagonal/>
    </border>
    <border>
      <left/>
      <right style="thick">
        <color theme="4" tint="0.39991454817346722"/>
      </right>
      <top style="thick">
        <color theme="4" tint="0.39994506668294322"/>
      </top>
      <bottom/>
      <diagonal/>
    </border>
    <border>
      <left style="thick">
        <color theme="4" tint="0.39991454817346722"/>
      </left>
      <right/>
      <top style="thin">
        <color rgb="FF000000"/>
      </top>
      <bottom style="thin">
        <color rgb="FF000000"/>
      </bottom>
      <diagonal/>
    </border>
    <border>
      <left style="thin">
        <color indexed="64"/>
      </left>
      <right style="thick">
        <color theme="4" tint="0.39991454817346722"/>
      </right>
      <top style="thin">
        <color indexed="64"/>
      </top>
      <bottom style="thin">
        <color indexed="64"/>
      </bottom>
      <diagonal/>
    </border>
    <border>
      <left style="thick">
        <color theme="4" tint="0.39991454817346722"/>
      </left>
      <right style="thin">
        <color rgb="FF000000"/>
      </right>
      <top style="thin">
        <color rgb="FF000000"/>
      </top>
      <bottom style="thin">
        <color rgb="FF000000"/>
      </bottom>
      <diagonal/>
    </border>
    <border>
      <left style="thin">
        <color rgb="FF000000"/>
      </left>
      <right style="thick">
        <color theme="4" tint="0.39991454817346722"/>
      </right>
      <top/>
      <bottom style="thin">
        <color rgb="FF000000"/>
      </bottom>
      <diagonal/>
    </border>
    <border>
      <left style="thick">
        <color theme="4" tint="0.39991454817346722"/>
      </left>
      <right/>
      <top/>
      <bottom style="thin">
        <color rgb="FF000000"/>
      </bottom>
      <diagonal/>
    </border>
    <border>
      <left style="thick">
        <color theme="4" tint="0.39991454817346722"/>
      </left>
      <right/>
      <top/>
      <bottom/>
      <diagonal/>
    </border>
    <border>
      <left/>
      <right style="thick">
        <color theme="4" tint="0.39991454817346722"/>
      </right>
      <top/>
      <bottom/>
      <diagonal/>
    </border>
    <border>
      <left style="thick">
        <color theme="4" tint="0.39991454817346722"/>
      </left>
      <right style="thin">
        <color indexed="64"/>
      </right>
      <top style="thin">
        <color indexed="64"/>
      </top>
      <bottom style="thin">
        <color indexed="64"/>
      </bottom>
      <diagonal/>
    </border>
    <border>
      <left style="thick">
        <color theme="4" tint="0.39991454817346722"/>
      </left>
      <right style="thin">
        <color indexed="64"/>
      </right>
      <top style="thin">
        <color indexed="64"/>
      </top>
      <bottom style="thick">
        <color theme="4" tint="0.39991454817346722"/>
      </bottom>
      <diagonal/>
    </border>
    <border>
      <left style="thin">
        <color indexed="64"/>
      </left>
      <right style="thin">
        <color indexed="64"/>
      </right>
      <top style="thin">
        <color indexed="64"/>
      </top>
      <bottom style="thick">
        <color theme="4" tint="0.39991454817346722"/>
      </bottom>
      <diagonal/>
    </border>
    <border>
      <left style="thin">
        <color indexed="64"/>
      </left>
      <right style="thick">
        <color theme="4" tint="0.39991454817346722"/>
      </right>
      <top style="thin">
        <color indexed="64"/>
      </top>
      <bottom style="thick">
        <color theme="4" tint="0.39991454817346722"/>
      </bottom>
      <diagonal/>
    </border>
    <border>
      <left style="thin">
        <color rgb="FF000000"/>
      </left>
      <right style="thick">
        <color theme="4" tint="0.39991454817346722"/>
      </right>
      <top style="thin">
        <color rgb="FF000000"/>
      </top>
      <bottom/>
      <diagonal/>
    </border>
    <border>
      <left style="thin">
        <color indexed="64"/>
      </left>
      <right/>
      <top style="thin">
        <color rgb="FF000000"/>
      </top>
      <bottom/>
      <diagonal/>
    </border>
    <border>
      <left style="thin">
        <color indexed="64"/>
      </left>
      <right style="thin">
        <color indexed="64"/>
      </right>
      <top style="thin">
        <color rgb="FF000000"/>
      </top>
      <bottom/>
      <diagonal/>
    </border>
    <border>
      <left style="thin">
        <color rgb="FF000000"/>
      </left>
      <right style="thick">
        <color theme="4" tint="0.39991454817346722"/>
      </right>
      <top/>
      <bottom/>
      <diagonal/>
    </border>
    <border>
      <left style="thick">
        <color theme="4" tint="0.39991454817346722"/>
      </left>
      <right/>
      <top style="thin">
        <color auto="1"/>
      </top>
      <bottom/>
      <diagonal/>
    </border>
    <border>
      <left style="thin">
        <color auto="1"/>
      </left>
      <right style="medium">
        <color indexed="64"/>
      </right>
      <top style="thin">
        <color auto="1"/>
      </top>
      <bottom/>
      <diagonal/>
    </border>
    <border>
      <left style="medium">
        <color indexed="64"/>
      </left>
      <right style="medium">
        <color indexed="64"/>
      </right>
      <top style="thin">
        <color auto="1"/>
      </top>
      <bottom/>
      <diagonal/>
    </border>
    <border>
      <left style="thick">
        <color theme="4" tint="0.39991454817346722"/>
      </left>
      <right style="thin">
        <color rgb="FF000000"/>
      </right>
      <top/>
      <bottom style="thin">
        <color rgb="FF000000"/>
      </bottom>
      <diagonal/>
    </border>
    <border>
      <left style="medium">
        <color indexed="64"/>
      </left>
      <right style="medium">
        <color indexed="64"/>
      </right>
      <top style="thick">
        <color theme="4" tint="0.39994506668294322"/>
      </top>
      <bottom/>
      <diagonal/>
    </border>
    <border>
      <left/>
      <right/>
      <top/>
      <bottom style="thick">
        <color theme="9" tint="0.39994506668294322"/>
      </bottom>
      <diagonal/>
    </border>
    <border>
      <left style="medium">
        <color indexed="64"/>
      </left>
      <right/>
      <top style="medium">
        <color indexed="64"/>
      </top>
      <bottom style="thin">
        <color indexed="64"/>
      </bottom>
      <diagonal/>
    </border>
    <border>
      <left style="medium">
        <color indexed="64"/>
      </left>
      <right style="medium">
        <color rgb="FF000000"/>
      </right>
      <top style="medium">
        <color indexed="64"/>
      </top>
      <bottom style="thin">
        <color rgb="FF000000"/>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rgb="FF000000"/>
      </right>
      <top style="thin">
        <color rgb="FF000000"/>
      </top>
      <bottom style="thin">
        <color rgb="FF000000"/>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rgb="FF000000"/>
      </bottom>
      <diagonal/>
    </border>
    <border>
      <left/>
      <right style="medium">
        <color rgb="FF000000"/>
      </right>
      <top style="medium">
        <color rgb="FF000000"/>
      </top>
      <bottom style="medium">
        <color rgb="FF000000"/>
      </bottom>
      <diagonal/>
    </border>
    <border>
      <left/>
      <right/>
      <top/>
      <bottom style="thick">
        <color theme="0" tint="-0.24994659260841701"/>
      </bottom>
      <diagonal/>
    </border>
    <border>
      <left/>
      <right/>
      <top style="thick">
        <color theme="0" tint="-0.24994659260841701"/>
      </top>
      <bottom style="thick">
        <color theme="0" tint="-0.24994659260841701"/>
      </bottom>
      <diagonal/>
    </border>
    <border>
      <left/>
      <right/>
      <top style="thick">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indexed="64"/>
      </left>
      <right style="medium">
        <color indexed="64"/>
      </right>
      <top style="thin">
        <color indexed="64"/>
      </top>
      <bottom style="thin">
        <color indexed="64"/>
      </bottom>
      <diagonal/>
    </border>
    <border>
      <left style="thin">
        <color rgb="FF000000"/>
      </left>
      <right style="thick">
        <color theme="4" tint="0.39994506668294322"/>
      </right>
      <top/>
      <bottom style="thin">
        <color rgb="FF000000"/>
      </bottom>
      <diagonal/>
    </border>
    <border>
      <left style="thin">
        <color indexed="64"/>
      </left>
      <right style="thick">
        <color theme="4" tint="0.39994506668294322"/>
      </right>
      <top style="thin">
        <color indexed="64"/>
      </top>
      <bottom style="thin">
        <color indexed="64"/>
      </bottom>
      <diagonal/>
    </border>
  </borders>
  <cellStyleXfs count="7">
    <xf numFmtId="0" fontId="0" fillId="0" borderId="0"/>
    <xf numFmtId="164" fontId="6" fillId="0" borderId="0" applyFont="0" applyFill="0" applyBorder="0" applyAlignment="0" applyProtection="0"/>
    <xf numFmtId="9" fontId="6" fillId="0" borderId="0" applyFont="0" applyFill="0" applyBorder="0" applyAlignment="0" applyProtection="0"/>
    <xf numFmtId="0" fontId="6" fillId="0" borderId="0"/>
    <xf numFmtId="0" fontId="9" fillId="0" borderId="21" applyNumberFormat="0" applyFill="0" applyAlignment="0" applyProtection="0"/>
    <xf numFmtId="0" fontId="10" fillId="0" borderId="22" applyNumberFormat="0" applyFill="0" applyAlignment="0" applyProtection="0"/>
    <xf numFmtId="0" fontId="6" fillId="0" borderId="0"/>
  </cellStyleXfs>
  <cellXfs count="697">
    <xf numFmtId="0" fontId="0" fillId="0" borderId="0" xfId="0"/>
    <xf numFmtId="0" fontId="0" fillId="0" borderId="0" xfId="0" applyProtection="1"/>
    <xf numFmtId="0" fontId="0" fillId="0" borderId="0" xfId="0" applyBorder="1" applyProtection="1"/>
    <xf numFmtId="0" fontId="8" fillId="0" borderId="0" xfId="0" applyFont="1" applyProtection="1"/>
    <xf numFmtId="0" fontId="15" fillId="20" borderId="0" xfId="0" applyFont="1" applyFill="1" applyBorder="1" applyAlignment="1" applyProtection="1">
      <alignment horizontal="center"/>
    </xf>
    <xf numFmtId="0" fontId="16" fillId="0" borderId="59" xfId="4" applyFont="1" applyFill="1" applyBorder="1" applyAlignment="1" applyProtection="1"/>
    <xf numFmtId="0" fontId="14" fillId="20" borderId="0" xfId="0" applyFont="1" applyFill="1" applyBorder="1" applyAlignment="1" applyProtection="1">
      <alignment horizontal="left" vertical="center"/>
    </xf>
    <xf numFmtId="0" fontId="17" fillId="0" borderId="62" xfId="0" applyFont="1" applyFill="1" applyBorder="1" applyAlignment="1" applyProtection="1">
      <alignment horizontal="center"/>
    </xf>
    <xf numFmtId="0" fontId="18" fillId="0" borderId="3" xfId="3" applyFont="1" applyFill="1" applyBorder="1" applyAlignment="1" applyProtection="1">
      <alignment horizontal="center"/>
    </xf>
    <xf numFmtId="0" fontId="15" fillId="20" borderId="0" xfId="0" applyFont="1" applyFill="1" applyBorder="1" applyAlignment="1" applyProtection="1">
      <alignment horizontal="left" vertical="center"/>
    </xf>
    <xf numFmtId="165" fontId="14" fillId="20" borderId="0" xfId="0" applyNumberFormat="1" applyFont="1" applyFill="1" applyBorder="1" applyAlignment="1" applyProtection="1">
      <alignment horizontal="right" vertical="center" indent="1"/>
    </xf>
    <xf numFmtId="0" fontId="19" fillId="20" borderId="0" xfId="0" applyFont="1" applyFill="1" applyBorder="1" applyAlignment="1" applyProtection="1">
      <alignment vertical="center"/>
    </xf>
    <xf numFmtId="0" fontId="20" fillId="0" borderId="59" xfId="4" applyFont="1" applyFill="1" applyBorder="1" applyAlignment="1" applyProtection="1"/>
    <xf numFmtId="0" fontId="17" fillId="20" borderId="15" xfId="0" applyFont="1" applyFill="1" applyBorder="1" applyAlignment="1" applyProtection="1">
      <alignment horizontal="center"/>
    </xf>
    <xf numFmtId="10" fontId="19" fillId="0" borderId="3" xfId="0" applyNumberFormat="1" applyFont="1" applyFill="1" applyBorder="1" applyAlignment="1" applyProtection="1">
      <alignment horizontal="justify" vertical="center"/>
    </xf>
    <xf numFmtId="0" fontId="14" fillId="0" borderId="3" xfId="0" applyFont="1" applyFill="1" applyBorder="1" applyAlignment="1" applyProtection="1">
      <alignment horizontal="center" vertical="center" wrapText="1"/>
    </xf>
    <xf numFmtId="10" fontId="22" fillId="0" borderId="42" xfId="0" applyNumberFormat="1" applyFont="1" applyFill="1" applyBorder="1" applyAlignment="1" applyProtection="1">
      <alignment horizontal="left" vertical="center" wrapText="1"/>
    </xf>
    <xf numFmtId="4" fontId="15" fillId="24" borderId="10" xfId="3" applyNumberFormat="1" applyFont="1" applyFill="1" applyBorder="1" applyAlignment="1" applyProtection="1">
      <alignment horizontal="right" vertical="center" wrapText="1" indent="1"/>
    </xf>
    <xf numFmtId="10" fontId="19" fillId="0" borderId="12" xfId="0" applyNumberFormat="1" applyFont="1" applyFill="1" applyBorder="1" applyAlignment="1" applyProtection="1">
      <alignment horizontal="justify" vertical="center"/>
    </xf>
    <xf numFmtId="10" fontId="19" fillId="20" borderId="0" xfId="0" applyNumberFormat="1" applyFont="1" applyFill="1" applyBorder="1" applyAlignment="1" applyProtection="1">
      <alignment horizontal="justify" vertical="center"/>
    </xf>
    <xf numFmtId="0" fontId="14" fillId="20" borderId="0" xfId="0" applyFont="1" applyFill="1" applyBorder="1" applyAlignment="1" applyProtection="1">
      <alignment vertical="center"/>
    </xf>
    <xf numFmtId="0" fontId="20" fillId="0" borderId="59" xfId="4" applyFont="1" applyFill="1" applyBorder="1" applyAlignment="1" applyProtection="1">
      <alignment horizontal="left"/>
    </xf>
    <xf numFmtId="165" fontId="15" fillId="0" borderId="3" xfId="0" applyNumberFormat="1" applyFont="1" applyFill="1" applyBorder="1" applyAlignment="1" applyProtection="1">
      <alignment horizontal="right" vertical="center" indent="1"/>
    </xf>
    <xf numFmtId="165" fontId="14" fillId="0" borderId="3" xfId="0" applyNumberFormat="1" applyFont="1" applyFill="1" applyBorder="1" applyAlignment="1" applyProtection="1">
      <alignment horizontal="right" vertical="center" indent="1"/>
    </xf>
    <xf numFmtId="10" fontId="19" fillId="20" borderId="3" xfId="0" applyNumberFormat="1" applyFont="1" applyFill="1" applyBorder="1" applyAlignment="1" applyProtection="1">
      <alignment horizontal="justify" vertical="center"/>
    </xf>
    <xf numFmtId="4" fontId="15" fillId="20" borderId="1" xfId="0" applyNumberFormat="1" applyFont="1" applyFill="1" applyBorder="1" applyAlignment="1" applyProtection="1">
      <alignment horizontal="right" vertical="center" indent="1"/>
    </xf>
    <xf numFmtId="0" fontId="19" fillId="0" borderId="3" xfId="0" applyFont="1" applyFill="1" applyBorder="1" applyAlignment="1" applyProtection="1">
      <alignment vertical="center"/>
    </xf>
    <xf numFmtId="0" fontId="19" fillId="0" borderId="3" xfId="0" applyFont="1" applyFill="1" applyBorder="1" applyAlignment="1" applyProtection="1">
      <alignment horizontal="justify" vertical="center"/>
    </xf>
    <xf numFmtId="171" fontId="14" fillId="0" borderId="3" xfId="0" applyNumberFormat="1" applyFont="1" applyFill="1" applyBorder="1" applyAlignment="1" applyProtection="1">
      <alignment horizontal="right" vertical="center" indent="1"/>
    </xf>
    <xf numFmtId="0" fontId="19" fillId="0" borderId="3" xfId="0" applyFont="1" applyFill="1" applyBorder="1" applyAlignment="1" applyProtection="1">
      <alignment vertical="center" shrinkToFit="1"/>
    </xf>
    <xf numFmtId="172" fontId="15" fillId="24" borderId="10" xfId="3" applyNumberFormat="1" applyFont="1" applyFill="1" applyBorder="1" applyAlignment="1" applyProtection="1">
      <alignment horizontal="right" vertical="center" wrapText="1" indent="1"/>
    </xf>
    <xf numFmtId="0" fontId="15" fillId="20" borderId="0" xfId="0" applyFont="1" applyFill="1" applyBorder="1" applyAlignment="1" applyProtection="1">
      <alignment horizontal="left"/>
    </xf>
    <xf numFmtId="165" fontId="15" fillId="20" borderId="3" xfId="0" applyNumberFormat="1" applyFont="1" applyFill="1" applyBorder="1" applyAlignment="1" applyProtection="1">
      <alignment horizontal="right" vertical="center" indent="1"/>
    </xf>
    <xf numFmtId="0" fontId="19" fillId="20" borderId="3" xfId="0" applyFont="1" applyFill="1" applyBorder="1" applyAlignment="1" applyProtection="1">
      <alignment vertical="center"/>
    </xf>
    <xf numFmtId="165" fontId="14" fillId="20" borderId="4" xfId="0" applyNumberFormat="1" applyFont="1" applyFill="1" applyBorder="1" applyAlignment="1" applyProtection="1">
      <alignment horizontal="right" vertical="center" indent="1"/>
    </xf>
    <xf numFmtId="0" fontId="14" fillId="20" borderId="0" xfId="0" applyFont="1" applyFill="1" applyBorder="1" applyAlignment="1" applyProtection="1">
      <alignment horizontal="right" vertical="center" indent="1"/>
    </xf>
    <xf numFmtId="0" fontId="26" fillId="20" borderId="0" xfId="0" applyFont="1" applyFill="1" applyBorder="1" applyAlignment="1" applyProtection="1">
      <alignment horizontal="center" vertical="center"/>
    </xf>
    <xf numFmtId="165" fontId="15" fillId="20" borderId="64" xfId="5" applyNumberFormat="1" applyFont="1" applyFill="1" applyBorder="1" applyAlignment="1" applyProtection="1">
      <alignment horizontal="right" vertical="center" indent="1"/>
    </xf>
    <xf numFmtId="4" fontId="15" fillId="20" borderId="0" xfId="0" applyNumberFormat="1" applyFont="1" applyFill="1" applyBorder="1" applyAlignment="1" applyProtection="1">
      <alignment horizontal="center" vertical="center"/>
    </xf>
    <xf numFmtId="172" fontId="15" fillId="0" borderId="10" xfId="3" applyNumberFormat="1" applyFont="1" applyFill="1" applyBorder="1" applyAlignment="1" applyProtection="1">
      <alignment horizontal="right" vertical="center" wrapText="1" indent="1"/>
    </xf>
    <xf numFmtId="4" fontId="15" fillId="20" borderId="0" xfId="3" applyNumberFormat="1" applyFont="1" applyFill="1" applyBorder="1" applyAlignment="1" applyProtection="1">
      <alignment horizontal="right" vertical="center" wrapText="1" indent="1"/>
    </xf>
    <xf numFmtId="10" fontId="19" fillId="0" borderId="0" xfId="0" applyNumberFormat="1" applyFont="1" applyFill="1" applyBorder="1" applyAlignment="1" applyProtection="1">
      <alignment horizontal="justify" vertical="center"/>
    </xf>
    <xf numFmtId="165" fontId="15" fillId="20" borderId="65" xfId="5" applyNumberFormat="1" applyFont="1" applyFill="1" applyBorder="1" applyAlignment="1" applyProtection="1">
      <alignment horizontal="right" vertical="center" indent="1"/>
    </xf>
    <xf numFmtId="165" fontId="15" fillId="20" borderId="66" xfId="5" applyNumberFormat="1" applyFont="1" applyFill="1" applyBorder="1" applyAlignment="1" applyProtection="1">
      <alignment horizontal="right" vertical="center" indent="1"/>
    </xf>
    <xf numFmtId="165" fontId="15" fillId="20" borderId="67" xfId="5" applyNumberFormat="1" applyFont="1" applyFill="1" applyBorder="1" applyAlignment="1" applyProtection="1">
      <alignment horizontal="right" vertical="center" indent="1"/>
    </xf>
    <xf numFmtId="4" fontId="15" fillId="0" borderId="10" xfId="3" applyNumberFormat="1" applyFont="1" applyFill="1" applyBorder="1" applyAlignment="1" applyProtection="1">
      <alignment horizontal="right" vertical="center" wrapText="1" indent="1"/>
    </xf>
    <xf numFmtId="0" fontId="29" fillId="20" borderId="0" xfId="0" applyFont="1" applyFill="1" applyBorder="1" applyAlignment="1" applyProtection="1">
      <alignment horizontal="left" vertical="center"/>
    </xf>
    <xf numFmtId="0" fontId="29" fillId="20" borderId="0" xfId="0" applyFont="1" applyFill="1" applyBorder="1" applyAlignment="1" applyProtection="1">
      <alignment horizontal="left" vertical="center" wrapText="1"/>
    </xf>
    <xf numFmtId="0" fontId="15" fillId="20" borderId="0" xfId="3" applyFont="1" applyFill="1" applyBorder="1" applyAlignment="1" applyProtection="1">
      <alignment horizontal="center" vertical="center"/>
    </xf>
    <xf numFmtId="171" fontId="15" fillId="20" borderId="64" xfId="5" applyNumberFormat="1" applyFont="1" applyFill="1" applyBorder="1" applyAlignment="1" applyProtection="1">
      <alignment horizontal="right" vertical="center" indent="1"/>
    </xf>
    <xf numFmtId="0" fontId="34" fillId="5" borderId="0" xfId="0" applyFont="1" applyFill="1" applyBorder="1" applyAlignment="1" applyProtection="1">
      <alignment horizontal="center"/>
    </xf>
    <xf numFmtId="0" fontId="5" fillId="0" borderId="0" xfId="0" applyFont="1" applyProtection="1"/>
    <xf numFmtId="0" fontId="5" fillId="5" borderId="0" xfId="0" applyFont="1" applyFill="1" applyBorder="1" applyProtection="1"/>
    <xf numFmtId="0" fontId="35" fillId="5" borderId="27" xfId="3" applyFont="1" applyFill="1" applyBorder="1" applyAlignment="1" applyProtection="1">
      <alignment vertical="center"/>
    </xf>
    <xf numFmtId="0" fontId="7" fillId="5" borderId="0" xfId="3" applyFont="1" applyFill="1" applyBorder="1" applyAlignment="1" applyProtection="1">
      <alignment horizontal="right" vertical="center"/>
    </xf>
    <xf numFmtId="173" fontId="7" fillId="5" borderId="0" xfId="3" applyNumberFormat="1" applyFont="1" applyFill="1" applyBorder="1" applyAlignment="1" applyProtection="1">
      <alignment horizontal="center" vertical="center" wrapText="1"/>
    </xf>
    <xf numFmtId="0" fontId="33" fillId="5" borderId="0" xfId="0" applyFont="1" applyFill="1" applyBorder="1" applyProtection="1"/>
    <xf numFmtId="0" fontId="12" fillId="5" borderId="0" xfId="0" applyFont="1" applyFill="1" applyBorder="1" applyProtection="1"/>
    <xf numFmtId="0" fontId="14" fillId="0" borderId="0" xfId="0" applyFont="1" applyProtection="1"/>
    <xf numFmtId="0" fontId="44" fillId="12" borderId="0" xfId="0" applyFont="1" applyFill="1" applyBorder="1" applyAlignment="1" applyProtection="1">
      <alignment horizontal="left" wrapText="1"/>
    </xf>
    <xf numFmtId="0" fontId="33" fillId="0" borderId="0" xfId="0" applyFont="1" applyProtection="1"/>
    <xf numFmtId="0" fontId="0" fillId="0" borderId="0" xfId="0" applyAlignment="1" applyProtection="1">
      <alignment horizontal="left" vertical="center"/>
    </xf>
    <xf numFmtId="0" fontId="0" fillId="0" borderId="0" xfId="0" applyAlignment="1" applyProtection="1">
      <alignment horizontal="left"/>
    </xf>
    <xf numFmtId="0" fontId="8" fillId="0" borderId="0" xfId="0" applyFont="1" applyAlignment="1" applyProtection="1">
      <alignment horizontal="left"/>
    </xf>
    <xf numFmtId="0" fontId="35" fillId="5" borderId="0" xfId="3" applyFont="1" applyFill="1" applyBorder="1" applyAlignment="1" applyProtection="1">
      <alignment vertical="center"/>
    </xf>
    <xf numFmtId="0" fontId="8" fillId="0" borderId="0" xfId="0" applyFont="1" applyBorder="1" applyProtection="1"/>
    <xf numFmtId="0" fontId="38" fillId="0" borderId="15" xfId="3" applyFont="1" applyFill="1" applyBorder="1" applyAlignment="1" applyProtection="1">
      <alignment horizontal="center" vertical="center" wrapText="1"/>
    </xf>
    <xf numFmtId="0" fontId="38" fillId="0" borderId="6" xfId="3" applyFont="1" applyFill="1" applyBorder="1" applyAlignment="1" applyProtection="1">
      <alignment horizontal="center" vertical="center" wrapText="1"/>
    </xf>
    <xf numFmtId="0" fontId="8" fillId="0" borderId="27" xfId="0" applyFont="1" applyBorder="1" applyProtection="1"/>
    <xf numFmtId="0" fontId="38" fillId="29" borderId="18" xfId="3" applyFont="1" applyFill="1" applyBorder="1" applyAlignment="1" applyProtection="1">
      <alignment horizontal="center" vertical="center" wrapText="1"/>
    </xf>
    <xf numFmtId="4" fontId="14" fillId="10" borderId="3" xfId="0" applyNumberFormat="1" applyFont="1" applyFill="1" applyBorder="1" applyAlignment="1" applyProtection="1">
      <alignment horizontal="right" vertical="center" indent="1"/>
    </xf>
    <xf numFmtId="10" fontId="19" fillId="10" borderId="3" xfId="0" applyNumberFormat="1" applyFont="1" applyFill="1" applyBorder="1" applyAlignment="1" applyProtection="1">
      <alignment horizontal="justify" vertical="center"/>
    </xf>
    <xf numFmtId="171" fontId="15" fillId="0" borderId="1" xfId="0" applyNumberFormat="1" applyFont="1" applyFill="1" applyBorder="1" applyAlignment="1" applyProtection="1">
      <alignment horizontal="right" vertical="center" indent="1"/>
    </xf>
    <xf numFmtId="171" fontId="14" fillId="0" borderId="16" xfId="0" applyNumberFormat="1" applyFont="1" applyFill="1" applyBorder="1" applyAlignment="1" applyProtection="1">
      <alignment horizontal="right" vertical="center" indent="1"/>
    </xf>
    <xf numFmtId="4" fontId="14" fillId="0" borderId="16" xfId="0" applyNumberFormat="1" applyFont="1" applyFill="1" applyBorder="1" applyAlignment="1" applyProtection="1">
      <alignment horizontal="right" vertical="center" indent="1"/>
    </xf>
    <xf numFmtId="10" fontId="19" fillId="32" borderId="3" xfId="0" applyNumberFormat="1" applyFont="1" applyFill="1" applyBorder="1" applyAlignment="1" applyProtection="1">
      <alignment horizontal="justify" vertical="center"/>
    </xf>
    <xf numFmtId="10" fontId="19" fillId="31" borderId="3" xfId="0" applyNumberFormat="1" applyFont="1" applyFill="1" applyBorder="1" applyAlignment="1" applyProtection="1">
      <alignment horizontal="justify" vertical="center" wrapText="1"/>
    </xf>
    <xf numFmtId="10" fontId="32" fillId="12" borderId="0" xfId="0" applyNumberFormat="1" applyFont="1" applyFill="1" applyBorder="1" applyAlignment="1" applyProtection="1">
      <alignment horizontal="right"/>
    </xf>
    <xf numFmtId="0" fontId="14" fillId="0" borderId="0" xfId="3" applyFont="1" applyFill="1" applyAlignment="1" applyProtection="1">
      <alignment horizontal="left" vertical="center"/>
    </xf>
    <xf numFmtId="4" fontId="14" fillId="0" borderId="0" xfId="3" applyNumberFormat="1" applyFont="1" applyFill="1" applyBorder="1" applyAlignment="1" applyProtection="1">
      <alignment vertical="center"/>
    </xf>
    <xf numFmtId="0" fontId="14" fillId="0" borderId="0" xfId="3" applyFont="1" applyFill="1" applyAlignment="1" applyProtection="1">
      <alignment vertical="center"/>
    </xf>
    <xf numFmtId="0" fontId="14" fillId="0" borderId="0" xfId="3" applyFont="1" applyAlignment="1" applyProtection="1">
      <alignment vertical="center"/>
    </xf>
    <xf numFmtId="4" fontId="14" fillId="9" borderId="0" xfId="0" applyNumberFormat="1" applyFont="1" applyFill="1" applyBorder="1" applyAlignment="1" applyProtection="1">
      <alignment horizontal="center" vertical="center"/>
    </xf>
    <xf numFmtId="4" fontId="14" fillId="9" borderId="0" xfId="0" applyNumberFormat="1" applyFont="1" applyFill="1" applyBorder="1" applyAlignment="1" applyProtection="1">
      <alignment vertical="center"/>
    </xf>
    <xf numFmtId="0" fontId="21" fillId="0" borderId="0" xfId="0" applyFont="1" applyProtection="1"/>
    <xf numFmtId="0" fontId="14" fillId="5" borderId="0" xfId="3" applyFont="1" applyFill="1" applyAlignment="1" applyProtection="1">
      <alignment vertical="center"/>
    </xf>
    <xf numFmtId="0" fontId="14" fillId="5" borderId="0" xfId="3" applyFont="1" applyFill="1" applyAlignment="1" applyProtection="1">
      <alignment vertical="center" wrapText="1"/>
    </xf>
    <xf numFmtId="0" fontId="14" fillId="0" borderId="0" xfId="0" applyFont="1" applyAlignment="1" applyProtection="1">
      <alignment horizontal="left" vertical="center"/>
    </xf>
    <xf numFmtId="0" fontId="15" fillId="0" borderId="0" xfId="3" applyFont="1" applyFill="1" applyAlignment="1" applyProtection="1">
      <alignment vertical="center"/>
    </xf>
    <xf numFmtId="2" fontId="14" fillId="0" borderId="0" xfId="3" applyNumberFormat="1" applyFont="1" applyFill="1" applyAlignment="1" applyProtection="1">
      <alignment vertical="center"/>
    </xf>
    <xf numFmtId="44" fontId="14" fillId="20" borderId="0" xfId="3" applyNumberFormat="1" applyFont="1" applyFill="1" applyBorder="1" applyAlignment="1" applyProtection="1">
      <alignment horizontal="center" vertical="center" wrapText="1"/>
    </xf>
    <xf numFmtId="0" fontId="15" fillId="20" borderId="0" xfId="0" applyFont="1" applyFill="1" applyBorder="1" applyAlignment="1" applyProtection="1">
      <alignment vertical="center" wrapText="1"/>
    </xf>
    <xf numFmtId="0" fontId="15" fillId="5" borderId="0" xfId="3" applyFont="1" applyFill="1" applyBorder="1" applyAlignment="1" applyProtection="1">
      <alignment vertical="center" wrapText="1"/>
    </xf>
    <xf numFmtId="0" fontId="31" fillId="16" borderId="0" xfId="0" applyFont="1" applyFill="1" applyProtection="1"/>
    <xf numFmtId="4" fontId="31" fillId="34" borderId="3" xfId="0" applyNumberFormat="1" applyFont="1" applyFill="1" applyBorder="1" applyAlignment="1" applyProtection="1">
      <alignment horizontal="center" vertical="center"/>
    </xf>
    <xf numFmtId="4" fontId="24" fillId="35" borderId="3" xfId="0" applyNumberFormat="1" applyFont="1" applyFill="1" applyBorder="1" applyAlignment="1" applyProtection="1">
      <alignment horizontal="center" vertical="center"/>
    </xf>
    <xf numFmtId="0" fontId="49" fillId="5" borderId="20" xfId="0" applyFont="1" applyFill="1" applyBorder="1" applyAlignment="1" applyProtection="1">
      <alignment horizontal="center" vertical="center"/>
    </xf>
    <xf numFmtId="4" fontId="49" fillId="5" borderId="20" xfId="0" applyNumberFormat="1" applyFont="1" applyFill="1" applyBorder="1" applyAlignment="1" applyProtection="1">
      <alignment horizontal="left" vertical="center" wrapText="1"/>
    </xf>
    <xf numFmtId="4" fontId="31" fillId="34" borderId="20" xfId="0" applyNumberFormat="1" applyFont="1" applyFill="1" applyBorder="1" applyAlignment="1" applyProtection="1">
      <alignment horizontal="center" vertical="center"/>
    </xf>
    <xf numFmtId="4" fontId="24" fillId="0" borderId="20" xfId="0" applyNumberFormat="1" applyFont="1" applyFill="1" applyBorder="1" applyAlignment="1" applyProtection="1">
      <alignment horizontal="center" vertical="center"/>
    </xf>
    <xf numFmtId="4" fontId="31" fillId="34" borderId="0" xfId="0" applyNumberFormat="1" applyFont="1" applyFill="1" applyBorder="1" applyAlignment="1" applyProtection="1">
      <alignment horizontal="left" vertical="center"/>
    </xf>
    <xf numFmtId="2" fontId="31" fillId="5" borderId="0" xfId="0" applyNumberFormat="1" applyFont="1" applyFill="1" applyBorder="1" applyAlignment="1" applyProtection="1">
      <alignment horizontal="center" vertical="center"/>
    </xf>
    <xf numFmtId="4" fontId="31" fillId="34" borderId="0" xfId="0" applyNumberFormat="1" applyFont="1" applyFill="1" applyBorder="1" applyAlignment="1" applyProtection="1">
      <alignment horizontal="center" vertical="center"/>
    </xf>
    <xf numFmtId="4" fontId="24" fillId="0" borderId="0" xfId="0" applyNumberFormat="1" applyFont="1" applyFill="1" applyBorder="1" applyAlignment="1" applyProtection="1">
      <alignment horizontal="center" vertical="center"/>
    </xf>
    <xf numFmtId="0" fontId="14" fillId="5" borderId="0" xfId="3" applyFont="1" applyFill="1" applyBorder="1" applyAlignment="1" applyProtection="1">
      <alignment horizontal="right" vertical="center"/>
    </xf>
    <xf numFmtId="0" fontId="14" fillId="5" borderId="0" xfId="3" applyFont="1" applyFill="1" applyProtection="1"/>
    <xf numFmtId="0" fontId="15" fillId="5" borderId="0" xfId="3" applyFont="1" applyFill="1" applyBorder="1" applyAlignment="1" applyProtection="1">
      <alignment horizontal="center" vertical="center"/>
    </xf>
    <xf numFmtId="0" fontId="15" fillId="5" borderId="35" xfId="3" applyFont="1" applyFill="1" applyBorder="1" applyAlignment="1" applyProtection="1">
      <alignment horizontal="center" vertical="center"/>
    </xf>
    <xf numFmtId="0" fontId="15" fillId="5" borderId="0" xfId="3" applyFont="1" applyFill="1" applyBorder="1" applyAlignment="1" applyProtection="1">
      <alignment horizontal="center" vertical="center" wrapText="1"/>
    </xf>
    <xf numFmtId="0" fontId="14" fillId="5" borderId="0" xfId="3" applyFont="1" applyFill="1" applyBorder="1" applyAlignment="1" applyProtection="1">
      <alignment horizontal="center" wrapText="1"/>
    </xf>
    <xf numFmtId="0" fontId="15" fillId="7" borderId="3" xfId="3" applyFont="1" applyFill="1" applyBorder="1" applyAlignment="1" applyProtection="1">
      <alignment horizontal="center" vertical="center" wrapText="1"/>
    </xf>
    <xf numFmtId="10" fontId="14" fillId="5" borderId="2" xfId="2" applyNumberFormat="1" applyFont="1" applyFill="1" applyBorder="1" applyAlignment="1" applyProtection="1">
      <alignment horizontal="center" vertical="center" wrapText="1"/>
    </xf>
    <xf numFmtId="4" fontId="12" fillId="0" borderId="3" xfId="3" applyNumberFormat="1" applyFont="1" applyFill="1" applyBorder="1" applyAlignment="1" applyProtection="1">
      <alignment horizontal="right" vertical="center" indent="1"/>
    </xf>
    <xf numFmtId="4" fontId="12" fillId="5" borderId="3" xfId="3" applyNumberFormat="1" applyFont="1" applyFill="1" applyBorder="1" applyAlignment="1" applyProtection="1">
      <alignment horizontal="right" vertical="center" indent="1"/>
    </xf>
    <xf numFmtId="4" fontId="14" fillId="5" borderId="3" xfId="3" applyNumberFormat="1" applyFont="1" applyFill="1" applyBorder="1" applyAlignment="1" applyProtection="1">
      <alignment horizontal="right" vertical="center" indent="1"/>
    </xf>
    <xf numFmtId="0" fontId="12" fillId="5" borderId="0" xfId="3" applyFont="1" applyFill="1" applyBorder="1" applyAlignment="1" applyProtection="1">
      <alignment horizontal="center" vertical="center"/>
    </xf>
    <xf numFmtId="4" fontId="12" fillId="5" borderId="0" xfId="3" applyNumberFormat="1" applyFont="1" applyFill="1" applyBorder="1" applyAlignment="1" applyProtection="1">
      <alignment horizontal="left" vertical="center" wrapText="1"/>
    </xf>
    <xf numFmtId="4" fontId="12" fillId="5" borderId="0" xfId="3" applyNumberFormat="1" applyFont="1" applyFill="1" applyBorder="1" applyAlignment="1" applyProtection="1">
      <alignment horizontal="right" vertical="center" indent="1"/>
    </xf>
    <xf numFmtId="4" fontId="14" fillId="5" borderId="0" xfId="3" applyNumberFormat="1" applyFont="1" applyFill="1" applyBorder="1" applyAlignment="1" applyProtection="1">
      <alignment horizontal="right" vertical="center" indent="1"/>
    </xf>
    <xf numFmtId="166" fontId="15" fillId="5" borderId="0" xfId="3" applyNumberFormat="1" applyFont="1" applyFill="1" applyBorder="1" applyAlignment="1" applyProtection="1">
      <alignment horizontal="right" vertical="center" indent="1"/>
    </xf>
    <xf numFmtId="0" fontId="31" fillId="0" borderId="0" xfId="0" applyFont="1" applyBorder="1" applyProtection="1"/>
    <xf numFmtId="0" fontId="24" fillId="0" borderId="0" xfId="0" applyFont="1" applyBorder="1" applyAlignment="1" applyProtection="1">
      <alignment horizontal="center" vertical="center" wrapText="1"/>
    </xf>
    <xf numFmtId="4" fontId="31" fillId="0" borderId="0" xfId="0" applyNumberFormat="1" applyFont="1" applyBorder="1" applyAlignment="1" applyProtection="1">
      <alignment vertical="center"/>
    </xf>
    <xf numFmtId="0" fontId="31" fillId="0" borderId="0" xfId="0" applyFont="1" applyProtection="1"/>
    <xf numFmtId="4" fontId="14" fillId="0" borderId="0" xfId="0" applyNumberFormat="1" applyFont="1" applyBorder="1" applyAlignment="1" applyProtection="1">
      <alignment vertical="center"/>
    </xf>
    <xf numFmtId="0" fontId="14" fillId="0" borderId="3" xfId="3" applyFont="1" applyBorder="1" applyAlignment="1" applyProtection="1">
      <alignment horizontal="left" vertical="center"/>
    </xf>
    <xf numFmtId="49" fontId="14" fillId="0" borderId="0" xfId="3" applyNumberFormat="1" applyFont="1" applyFill="1" applyBorder="1" applyAlignment="1" applyProtection="1">
      <alignment horizontal="center" wrapText="1"/>
    </xf>
    <xf numFmtId="0" fontId="15" fillId="0" borderId="17" xfId="3" applyFont="1" applyBorder="1" applyAlignment="1" applyProtection="1">
      <alignment horizontal="center" vertical="center"/>
    </xf>
    <xf numFmtId="0" fontId="14" fillId="2" borderId="3" xfId="3" applyFont="1" applyFill="1" applyBorder="1" applyAlignment="1" applyProtection="1">
      <alignment horizontal="center" vertical="center"/>
    </xf>
    <xf numFmtId="0" fontId="14" fillId="2" borderId="3" xfId="3" applyFont="1" applyFill="1" applyBorder="1" applyAlignment="1" applyProtection="1">
      <alignment horizontal="left" vertical="center"/>
    </xf>
    <xf numFmtId="0" fontId="15" fillId="4" borderId="3" xfId="3" applyFont="1" applyFill="1" applyBorder="1" applyAlignment="1" applyProtection="1">
      <alignment horizontal="center" vertical="center"/>
    </xf>
    <xf numFmtId="164" fontId="15" fillId="5" borderId="3" xfId="1" applyFont="1" applyFill="1" applyBorder="1" applyAlignment="1" applyProtection="1">
      <alignment horizontal="right" vertical="center" indent="3"/>
    </xf>
    <xf numFmtId="0" fontId="29" fillId="0" borderId="0" xfId="0" applyFont="1" applyFill="1" applyBorder="1" applyProtection="1"/>
    <xf numFmtId="0" fontId="21" fillId="17" borderId="0" xfId="0" applyFont="1" applyFill="1" applyBorder="1" applyAlignment="1" applyProtection="1">
      <alignment horizontal="center" wrapText="1"/>
    </xf>
    <xf numFmtId="0" fontId="21" fillId="17" borderId="0" xfId="0" applyFont="1" applyFill="1" applyBorder="1" applyProtection="1"/>
    <xf numFmtId="0" fontId="21" fillId="17" borderId="3" xfId="0" applyFont="1" applyFill="1" applyBorder="1" applyAlignment="1" applyProtection="1">
      <alignment horizontal="center" vertical="center" wrapText="1"/>
    </xf>
    <xf numFmtId="0" fontId="25" fillId="17" borderId="0" xfId="0" applyFont="1" applyFill="1" applyBorder="1" applyAlignment="1" applyProtection="1">
      <alignment wrapText="1"/>
    </xf>
    <xf numFmtId="0" fontId="14" fillId="0" borderId="0" xfId="0" applyFont="1" applyBorder="1" applyAlignment="1" applyProtection="1"/>
    <xf numFmtId="0" fontId="53" fillId="12" borderId="0" xfId="0" applyFont="1" applyFill="1" applyBorder="1" applyAlignment="1" applyProtection="1">
      <alignment vertical="center" wrapText="1"/>
    </xf>
    <xf numFmtId="0" fontId="4" fillId="0" borderId="0" xfId="0" applyFont="1" applyProtection="1"/>
    <xf numFmtId="0" fontId="53" fillId="12" borderId="0" xfId="0" applyFont="1" applyFill="1" applyBorder="1" applyAlignment="1" applyProtection="1">
      <alignment horizontal="left" vertical="center" wrapText="1"/>
    </xf>
    <xf numFmtId="4" fontId="12" fillId="12" borderId="0" xfId="0" applyNumberFormat="1" applyFont="1" applyFill="1" applyBorder="1" applyAlignment="1" applyProtection="1">
      <alignment horizontal="center" vertical="center"/>
    </xf>
    <xf numFmtId="4" fontId="12" fillId="12" borderId="0" xfId="0" applyNumberFormat="1" applyFont="1" applyFill="1" applyBorder="1" applyAlignment="1" applyProtection="1">
      <alignment horizontal="right" vertical="center"/>
    </xf>
    <xf numFmtId="4" fontId="12" fillId="0" borderId="0" xfId="0" applyNumberFormat="1" applyFont="1" applyAlignment="1" applyProtection="1">
      <alignment horizontal="right" vertical="center" wrapText="1"/>
    </xf>
    <xf numFmtId="0" fontId="4" fillId="0" borderId="0" xfId="0" applyFont="1" applyAlignment="1" applyProtection="1">
      <alignment horizontal="right"/>
    </xf>
    <xf numFmtId="0" fontId="12" fillId="0" borderId="0" xfId="0" applyFont="1" applyAlignment="1" applyProtection="1">
      <alignment vertical="center"/>
    </xf>
    <xf numFmtId="0" fontId="12" fillId="0" borderId="0" xfId="0" applyFont="1" applyProtection="1"/>
    <xf numFmtId="0" fontId="32" fillId="12" borderId="0" xfId="0" applyFont="1" applyFill="1" applyBorder="1" applyAlignment="1" applyProtection="1">
      <alignment vertical="center" wrapText="1"/>
    </xf>
    <xf numFmtId="0" fontId="14" fillId="0" borderId="0" xfId="0" applyFont="1" applyAlignment="1" applyProtection="1">
      <alignment vertical="center"/>
    </xf>
    <xf numFmtId="0" fontId="25" fillId="17" borderId="0" xfId="0" applyFont="1" applyFill="1" applyBorder="1" applyAlignment="1" applyProtection="1">
      <alignment vertical="center"/>
    </xf>
    <xf numFmtId="0" fontId="21" fillId="17" borderId="0" xfId="0" applyFont="1" applyFill="1" applyBorder="1" applyAlignment="1" applyProtection="1">
      <alignment horizontal="right" wrapText="1"/>
    </xf>
    <xf numFmtId="49" fontId="21" fillId="0" borderId="40" xfId="0" applyNumberFormat="1" applyFont="1" applyFill="1" applyBorder="1" applyAlignment="1" applyProtection="1">
      <alignment horizontal="center" vertical="center" wrapText="1"/>
    </xf>
    <xf numFmtId="14" fontId="21" fillId="0" borderId="42" xfId="0" applyNumberFormat="1" applyFont="1" applyFill="1" applyBorder="1" applyAlignment="1" applyProtection="1">
      <alignment horizontal="center" vertical="center" wrapText="1"/>
    </xf>
    <xf numFmtId="10" fontId="21" fillId="17" borderId="42" xfId="0" applyNumberFormat="1" applyFont="1" applyFill="1" applyBorder="1" applyAlignment="1" applyProtection="1">
      <alignment horizontal="center" vertical="center" wrapText="1"/>
    </xf>
    <xf numFmtId="10" fontId="14" fillId="0" borderId="46" xfId="0" applyNumberFormat="1" applyFont="1" applyFill="1" applyBorder="1" applyAlignment="1" applyProtection="1">
      <alignment horizontal="center"/>
    </xf>
    <xf numFmtId="0" fontId="21" fillId="0" borderId="40" xfId="0" applyFont="1" applyFill="1" applyBorder="1" applyAlignment="1" applyProtection="1">
      <alignment horizontal="center" vertical="center"/>
    </xf>
    <xf numFmtId="0" fontId="21" fillId="0" borderId="40" xfId="0" applyFont="1" applyFill="1" applyBorder="1" applyAlignment="1" applyProtection="1">
      <alignment horizontal="left" vertical="center" wrapText="1"/>
    </xf>
    <xf numFmtId="0" fontId="21" fillId="0" borderId="46" xfId="0" applyFont="1" applyFill="1" applyBorder="1" applyAlignment="1" applyProtection="1">
      <alignment horizontal="center" vertical="center" wrapText="1"/>
    </xf>
    <xf numFmtId="4" fontId="21" fillId="0" borderId="40" xfId="0" applyNumberFormat="1" applyFont="1" applyFill="1" applyBorder="1" applyAlignment="1" applyProtection="1">
      <alignment horizontal="center" vertical="center"/>
    </xf>
    <xf numFmtId="4" fontId="21" fillId="19" borderId="46" xfId="0" applyNumberFormat="1" applyFont="1" applyFill="1" applyBorder="1" applyAlignment="1" applyProtection="1">
      <alignment horizontal="center" vertical="center"/>
    </xf>
    <xf numFmtId="4" fontId="21" fillId="17" borderId="40" xfId="0" applyNumberFormat="1" applyFont="1" applyFill="1" applyBorder="1" applyAlignment="1" applyProtection="1">
      <alignment horizontal="center" vertical="center"/>
    </xf>
    <xf numFmtId="4" fontId="21" fillId="19" borderId="48" xfId="0" applyNumberFormat="1" applyFont="1" applyFill="1" applyBorder="1" applyAlignment="1" applyProtection="1">
      <alignment horizontal="center" vertical="center"/>
    </xf>
    <xf numFmtId="4" fontId="21" fillId="19" borderId="40" xfId="0" applyNumberFormat="1" applyFont="1" applyFill="1" applyBorder="1" applyAlignment="1" applyProtection="1">
      <alignment horizontal="center" vertical="center"/>
    </xf>
    <xf numFmtId="0" fontId="21" fillId="0" borderId="42" xfId="0" applyFont="1" applyFill="1" applyBorder="1" applyAlignment="1" applyProtection="1">
      <alignment horizontal="center" vertical="center"/>
    </xf>
    <xf numFmtId="0" fontId="21" fillId="0" borderId="42" xfId="0" applyFont="1" applyFill="1" applyBorder="1" applyAlignment="1" applyProtection="1">
      <alignment horizontal="left" vertical="center" wrapText="1"/>
    </xf>
    <xf numFmtId="0" fontId="21" fillId="0" borderId="52" xfId="0" applyFont="1" applyFill="1" applyBorder="1" applyAlignment="1" applyProtection="1">
      <alignment horizontal="center" vertical="center" wrapText="1"/>
    </xf>
    <xf numFmtId="170" fontId="25" fillId="20" borderId="57" xfId="0" applyNumberFormat="1" applyFont="1" applyFill="1" applyBorder="1" applyAlignment="1" applyProtection="1">
      <alignment horizontal="center" vertical="center"/>
    </xf>
    <xf numFmtId="0" fontId="21" fillId="17" borderId="0" xfId="0" applyFont="1" applyFill="1" applyBorder="1" applyAlignment="1" applyProtection="1">
      <alignment horizontal="center" vertical="center"/>
    </xf>
    <xf numFmtId="0" fontId="21" fillId="0" borderId="0" xfId="0" applyFont="1" applyFill="1" applyBorder="1" applyAlignment="1" applyProtection="1">
      <alignment horizontal="left" vertical="center" wrapText="1"/>
    </xf>
    <xf numFmtId="0" fontId="21" fillId="0" borderId="0" xfId="0" applyFont="1" applyFill="1" applyBorder="1" applyAlignment="1" applyProtection="1">
      <alignment horizontal="center" vertical="center" wrapText="1"/>
    </xf>
    <xf numFmtId="166" fontId="30" fillId="0" borderId="0" xfId="0" applyNumberFormat="1" applyFont="1" applyFill="1" applyBorder="1" applyAlignment="1" applyProtection="1">
      <alignment horizontal="center" vertical="center"/>
    </xf>
    <xf numFmtId="166" fontId="49" fillId="0" borderId="0" xfId="0" applyNumberFormat="1" applyFont="1" applyFill="1" applyBorder="1" applyAlignment="1" applyProtection="1">
      <alignment horizontal="center" vertical="center"/>
    </xf>
    <xf numFmtId="166" fontId="49" fillId="17" borderId="0" xfId="0" applyNumberFormat="1" applyFont="1" applyFill="1" applyBorder="1" applyAlignment="1" applyProtection="1">
      <alignment horizontal="center" vertical="center"/>
    </xf>
    <xf numFmtId="4" fontId="25" fillId="17" borderId="0" xfId="0" applyNumberFormat="1" applyFont="1" applyFill="1" applyBorder="1" applyAlignment="1" applyProtection="1">
      <alignment horizontal="right" vertical="center"/>
    </xf>
    <xf numFmtId="166" fontId="30" fillId="0" borderId="0" xfId="0" applyNumberFormat="1" applyFont="1" applyFill="1" applyBorder="1" applyAlignment="1" applyProtection="1">
      <alignment horizontal="center" vertical="center" wrapText="1"/>
    </xf>
    <xf numFmtId="0" fontId="49" fillId="17" borderId="0" xfId="0" applyFont="1" applyFill="1" applyBorder="1" applyAlignment="1" applyProtection="1">
      <alignment horizontal="center" vertical="center"/>
    </xf>
    <xf numFmtId="0" fontId="49" fillId="17" borderId="0" xfId="0" applyFont="1" applyFill="1" applyBorder="1" applyAlignment="1" applyProtection="1">
      <alignment horizontal="left" vertical="center" wrapText="1"/>
    </xf>
    <xf numFmtId="164" fontId="30" fillId="17" borderId="0" xfId="0" applyNumberFormat="1" applyFont="1" applyFill="1" applyBorder="1" applyAlignment="1" applyProtection="1">
      <alignment horizontal="center" vertical="center"/>
    </xf>
    <xf numFmtId="4" fontId="49" fillId="17" borderId="0" xfId="0" applyNumberFormat="1" applyFont="1" applyFill="1" applyBorder="1" applyAlignment="1" applyProtection="1">
      <alignment horizontal="center" vertical="center"/>
    </xf>
    <xf numFmtId="0" fontId="25" fillId="0" borderId="0" xfId="0" applyFont="1" applyFill="1" applyBorder="1" applyAlignment="1" applyProtection="1">
      <alignment vertical="center"/>
    </xf>
    <xf numFmtId="2" fontId="49" fillId="17" borderId="0" xfId="0" applyNumberFormat="1" applyFont="1" applyFill="1" applyBorder="1" applyAlignment="1" applyProtection="1">
      <alignment horizontal="center" vertical="center"/>
    </xf>
    <xf numFmtId="0" fontId="21" fillId="17" borderId="0" xfId="0" applyFont="1" applyFill="1" applyBorder="1" applyAlignment="1" applyProtection="1">
      <alignment horizontal="left" vertical="center" wrapText="1"/>
    </xf>
    <xf numFmtId="0" fontId="21" fillId="20" borderId="0" xfId="0" applyFont="1" applyFill="1" applyBorder="1" applyAlignment="1" applyProtection="1">
      <alignment horizontal="center" vertical="center" wrapText="1"/>
    </xf>
    <xf numFmtId="10" fontId="21" fillId="0" borderId="0" xfId="0" applyNumberFormat="1" applyFont="1" applyFill="1" applyBorder="1" applyAlignment="1" applyProtection="1">
      <alignment horizontal="center" vertical="center" wrapText="1"/>
    </xf>
    <xf numFmtId="3" fontId="21" fillId="0" borderId="0" xfId="0" applyNumberFormat="1" applyFont="1" applyFill="1" applyBorder="1" applyAlignment="1" applyProtection="1">
      <alignment horizontal="center" vertical="center"/>
    </xf>
    <xf numFmtId="0" fontId="21" fillId="0" borderId="0" xfId="0" applyFont="1" applyFill="1" applyBorder="1" applyAlignment="1" applyProtection="1">
      <alignment horizontal="center" vertical="center"/>
    </xf>
    <xf numFmtId="4" fontId="29" fillId="0" borderId="0" xfId="0" applyNumberFormat="1" applyFont="1" applyFill="1" applyBorder="1" applyProtection="1"/>
    <xf numFmtId="0" fontId="21" fillId="21" borderId="0" xfId="0" applyFont="1" applyFill="1" applyBorder="1" applyAlignment="1" applyProtection="1">
      <alignment horizontal="center" vertical="center"/>
    </xf>
    <xf numFmtId="0" fontId="49" fillId="21" borderId="0" xfId="0" applyFont="1" applyFill="1" applyBorder="1" applyAlignment="1" applyProtection="1">
      <alignment horizontal="left" vertical="center" wrapText="1"/>
    </xf>
    <xf numFmtId="0" fontId="21" fillId="21" borderId="0" xfId="0" applyFont="1" applyFill="1" applyBorder="1" applyAlignment="1" applyProtection="1">
      <alignment horizontal="center" vertical="center" wrapText="1"/>
    </xf>
    <xf numFmtId="14" fontId="21" fillId="21" borderId="0" xfId="0" applyNumberFormat="1" applyFont="1" applyFill="1" applyBorder="1" applyAlignment="1" applyProtection="1">
      <alignment horizontal="center" vertical="center" wrapText="1"/>
    </xf>
    <xf numFmtId="3" fontId="21" fillId="17" borderId="0" xfId="0" applyNumberFormat="1" applyFont="1" applyFill="1" applyBorder="1" applyAlignment="1" applyProtection="1">
      <alignment horizontal="center" vertical="center"/>
    </xf>
    <xf numFmtId="44" fontId="21" fillId="20" borderId="0" xfId="0" applyNumberFormat="1" applyFont="1" applyFill="1" applyBorder="1" applyAlignment="1" applyProtection="1"/>
    <xf numFmtId="0" fontId="29" fillId="0" borderId="0" xfId="0" applyFont="1" applyFill="1" applyBorder="1" applyAlignment="1" applyProtection="1"/>
    <xf numFmtId="0" fontId="51" fillId="0" borderId="0" xfId="0" applyFont="1" applyFill="1" applyBorder="1" applyAlignment="1" applyProtection="1"/>
    <xf numFmtId="0" fontId="25" fillId="17" borderId="0" xfId="0" applyFont="1" applyFill="1" applyBorder="1" applyAlignment="1" applyProtection="1">
      <alignment horizontal="center" vertical="center"/>
    </xf>
    <xf numFmtId="10" fontId="19" fillId="0" borderId="42" xfId="0" applyNumberFormat="1" applyFont="1" applyFill="1" applyBorder="1" applyAlignment="1" applyProtection="1">
      <alignment horizontal="center" vertical="center" wrapText="1"/>
    </xf>
    <xf numFmtId="0" fontId="19" fillId="0" borderId="42" xfId="0" applyFont="1" applyFill="1" applyBorder="1" applyAlignment="1" applyProtection="1">
      <alignment horizontal="center" vertical="center" wrapText="1"/>
    </xf>
    <xf numFmtId="0" fontId="26" fillId="0" borderId="42" xfId="0" applyFont="1" applyFill="1" applyBorder="1" applyAlignment="1" applyProtection="1">
      <alignment horizontal="center" vertical="center" wrapText="1"/>
    </xf>
    <xf numFmtId="0" fontId="19" fillId="0" borderId="42" xfId="0" applyFont="1" applyFill="1" applyBorder="1" applyAlignment="1" applyProtection="1">
      <alignment horizontal="left" vertical="center" wrapText="1"/>
    </xf>
    <xf numFmtId="10" fontId="19" fillId="17" borderId="0" xfId="0" applyNumberFormat="1" applyFont="1" applyFill="1" applyBorder="1" applyAlignment="1" applyProtection="1">
      <alignment horizontal="left" vertical="center"/>
    </xf>
    <xf numFmtId="10" fontId="19" fillId="0" borderId="0" xfId="0" applyNumberFormat="1" applyFont="1" applyFill="1" applyBorder="1" applyAlignment="1" applyProtection="1">
      <alignment horizontal="left" vertical="center"/>
    </xf>
    <xf numFmtId="4" fontId="14" fillId="0" borderId="0" xfId="0" applyNumberFormat="1" applyFont="1" applyFill="1" applyBorder="1" applyProtection="1"/>
    <xf numFmtId="165" fontId="21" fillId="17" borderId="0" xfId="0" applyNumberFormat="1" applyFont="1" applyFill="1" applyBorder="1" applyAlignment="1" applyProtection="1">
      <alignment horizontal="center" vertical="center"/>
    </xf>
    <xf numFmtId="0" fontId="22" fillId="17" borderId="0" xfId="0" applyFont="1" applyFill="1" applyBorder="1" applyAlignment="1" applyProtection="1">
      <alignment vertical="center"/>
    </xf>
    <xf numFmtId="0" fontId="27" fillId="17" borderId="0" xfId="0" applyFont="1" applyFill="1" applyBorder="1" applyAlignment="1" applyProtection="1">
      <alignment horizontal="right" vertical="center" wrapText="1"/>
    </xf>
    <xf numFmtId="4" fontId="28" fillId="0" borderId="0" xfId="0" applyNumberFormat="1" applyFont="1" applyFill="1" applyBorder="1" applyAlignment="1" applyProtection="1">
      <alignment horizontal="right" vertical="center" wrapText="1"/>
    </xf>
    <xf numFmtId="10" fontId="22" fillId="17" borderId="0" xfId="0" applyNumberFormat="1" applyFont="1" applyFill="1" applyBorder="1" applyAlignment="1" applyProtection="1">
      <alignment horizontal="left" vertical="center"/>
    </xf>
    <xf numFmtId="10" fontId="22" fillId="0" borderId="0" xfId="0" applyNumberFormat="1" applyFont="1" applyFill="1" applyBorder="1" applyAlignment="1" applyProtection="1">
      <alignment horizontal="left" vertical="center"/>
    </xf>
    <xf numFmtId="0" fontId="22" fillId="0" borderId="42" xfId="0" applyFont="1" applyFill="1" applyBorder="1" applyAlignment="1" applyProtection="1">
      <alignment horizontal="center" vertical="center" wrapText="1"/>
    </xf>
    <xf numFmtId="0" fontId="23" fillId="0" borderId="4" xfId="0" applyFont="1" applyFill="1" applyBorder="1" applyAlignment="1" applyProtection="1">
      <alignment vertical="center" wrapText="1"/>
    </xf>
    <xf numFmtId="0" fontId="22" fillId="0" borderId="4" xfId="0" quotePrefix="1" applyFont="1" applyFill="1" applyBorder="1" applyAlignment="1" applyProtection="1">
      <alignment vertical="center" wrapText="1"/>
    </xf>
    <xf numFmtId="0" fontId="22" fillId="0" borderId="3" xfId="0" applyFont="1" applyFill="1" applyBorder="1" applyAlignment="1" applyProtection="1">
      <alignment vertical="center" wrapText="1"/>
    </xf>
    <xf numFmtId="0" fontId="30" fillId="17" borderId="0" xfId="0" applyFont="1" applyFill="1" applyBorder="1" applyAlignment="1" applyProtection="1">
      <alignment horizontal="right" vertical="center" wrapText="1"/>
    </xf>
    <xf numFmtId="4" fontId="25" fillId="0" borderId="0" xfId="0" applyNumberFormat="1" applyFont="1" applyFill="1" applyBorder="1" applyAlignment="1" applyProtection="1">
      <alignment horizontal="center" vertical="center" wrapText="1"/>
    </xf>
    <xf numFmtId="10" fontId="19" fillId="0" borderId="42" xfId="0" applyNumberFormat="1" applyFont="1" applyFill="1" applyBorder="1" applyAlignment="1" applyProtection="1">
      <alignment horizontal="left" vertical="center" wrapText="1"/>
    </xf>
    <xf numFmtId="165" fontId="14" fillId="0" borderId="0" xfId="0" applyNumberFormat="1" applyFont="1" applyFill="1" applyBorder="1" applyProtection="1"/>
    <xf numFmtId="0" fontId="15" fillId="10" borderId="3" xfId="0" applyFont="1" applyFill="1" applyBorder="1" applyAlignment="1" applyProtection="1">
      <alignment horizontal="center" vertical="center"/>
    </xf>
    <xf numFmtId="0" fontId="14" fillId="10" borderId="3" xfId="0" applyFont="1" applyFill="1" applyBorder="1" applyAlignment="1" applyProtection="1">
      <alignment horizontal="center" vertical="center"/>
    </xf>
    <xf numFmtId="168" fontId="21" fillId="10" borderId="3" xfId="0" applyNumberFormat="1" applyFont="1" applyFill="1" applyBorder="1" applyAlignment="1" applyProtection="1">
      <alignment horizontal="center" vertical="center"/>
    </xf>
    <xf numFmtId="4" fontId="14" fillId="10" borderId="4" xfId="0" applyNumberFormat="1" applyFont="1" applyFill="1" applyBorder="1" applyAlignment="1" applyProtection="1">
      <alignment horizontal="right" vertical="center" indent="1"/>
    </xf>
    <xf numFmtId="165" fontId="14" fillId="30" borderId="4" xfId="0" applyNumberFormat="1" applyFont="1" applyFill="1" applyBorder="1" applyAlignment="1" applyProtection="1">
      <alignment horizontal="right" vertical="center" indent="1"/>
    </xf>
    <xf numFmtId="165" fontId="14" fillId="31" borderId="4" xfId="0" applyNumberFormat="1" applyFont="1" applyFill="1" applyBorder="1" applyAlignment="1" applyProtection="1">
      <alignment horizontal="right" vertical="center" indent="1"/>
    </xf>
    <xf numFmtId="171" fontId="14" fillId="31" borderId="3" xfId="0" applyNumberFormat="1" applyFont="1" applyFill="1" applyBorder="1" applyAlignment="1" applyProtection="1">
      <alignment horizontal="right" vertical="center" indent="1"/>
    </xf>
    <xf numFmtId="4" fontId="14" fillId="30" borderId="1" xfId="0" applyNumberFormat="1" applyFont="1" applyFill="1" applyBorder="1" applyAlignment="1" applyProtection="1">
      <alignment horizontal="right" vertical="center" indent="1"/>
    </xf>
    <xf numFmtId="4" fontId="14" fillId="37" borderId="1" xfId="0" applyNumberFormat="1" applyFont="1" applyFill="1" applyBorder="1" applyAlignment="1" applyProtection="1">
      <alignment horizontal="right" vertical="center" indent="1"/>
    </xf>
    <xf numFmtId="0" fontId="14" fillId="0" borderId="0" xfId="3" applyFont="1" applyFill="1" applyProtection="1"/>
    <xf numFmtId="0" fontId="14" fillId="0" borderId="0" xfId="3" applyFont="1" applyProtection="1"/>
    <xf numFmtId="0" fontId="14" fillId="10" borderId="3" xfId="3" applyNumberFormat="1" applyFont="1" applyFill="1" applyBorder="1" applyAlignment="1" applyProtection="1">
      <alignment horizontal="center" vertical="center" wrapText="1"/>
    </xf>
    <xf numFmtId="49" fontId="14" fillId="10" borderId="3" xfId="3" applyNumberFormat="1" applyFont="1" applyFill="1" applyBorder="1" applyAlignment="1" applyProtection="1">
      <alignment horizontal="center" vertical="center" wrapText="1"/>
    </xf>
    <xf numFmtId="14" fontId="14" fillId="10" borderId="3" xfId="3" applyNumberFormat="1" applyFont="1" applyFill="1" applyBorder="1" applyAlignment="1" applyProtection="1">
      <alignment horizontal="center" vertical="center" wrapText="1"/>
    </xf>
    <xf numFmtId="4" fontId="14" fillId="0" borderId="0" xfId="3" applyNumberFormat="1" applyFont="1" applyFill="1" applyBorder="1" applyAlignment="1" applyProtection="1">
      <alignment horizontal="center" vertical="center"/>
    </xf>
    <xf numFmtId="0" fontId="12" fillId="12" borderId="0" xfId="0" applyFont="1" applyFill="1" applyBorder="1" applyAlignment="1" applyProtection="1">
      <alignment horizontal="center" vertical="center"/>
    </xf>
    <xf numFmtId="4" fontId="12" fillId="12" borderId="0" xfId="0" applyNumberFormat="1" applyFont="1" applyFill="1" applyBorder="1" applyAlignment="1" applyProtection="1">
      <alignment horizontal="left" vertical="center" wrapText="1"/>
    </xf>
    <xf numFmtId="166" fontId="32" fillId="12" borderId="0" xfId="0" applyNumberFormat="1" applyFont="1" applyFill="1" applyBorder="1" applyAlignment="1" applyProtection="1">
      <alignment horizontal="center" vertical="center"/>
    </xf>
    <xf numFmtId="4" fontId="32" fillId="12" borderId="0" xfId="0" applyNumberFormat="1" applyFont="1" applyFill="1" applyBorder="1" applyAlignment="1" applyProtection="1">
      <alignment horizontal="center" vertical="center"/>
    </xf>
    <xf numFmtId="0" fontId="32" fillId="0" borderId="0" xfId="0" applyFont="1" applyAlignment="1" applyProtection="1">
      <alignment horizontal="center" vertical="center" wrapText="1"/>
    </xf>
    <xf numFmtId="4" fontId="12" fillId="0" borderId="0" xfId="0" applyNumberFormat="1" applyFont="1" applyAlignment="1" applyProtection="1">
      <alignment vertical="center"/>
    </xf>
    <xf numFmtId="0" fontId="14" fillId="0" borderId="0" xfId="3" applyFont="1" applyAlignment="1" applyProtection="1">
      <alignment horizontal="left" vertical="center"/>
    </xf>
    <xf numFmtId="0" fontId="15" fillId="0" borderId="0" xfId="3" applyFont="1" applyFill="1" applyProtection="1"/>
    <xf numFmtId="2" fontId="14" fillId="0" borderId="0" xfId="3" applyNumberFormat="1" applyFont="1" applyFill="1" applyProtection="1"/>
    <xf numFmtId="0" fontId="63" fillId="0" borderId="0" xfId="3" applyFont="1" applyFill="1" applyProtection="1"/>
    <xf numFmtId="0" fontId="63" fillId="0" borderId="0" xfId="3" applyFont="1" applyProtection="1"/>
    <xf numFmtId="0" fontId="64" fillId="0" borderId="0" xfId="3" applyFont="1" applyProtection="1"/>
    <xf numFmtId="0" fontId="65" fillId="0" borderId="3" xfId="0" applyFont="1" applyBorder="1" applyAlignment="1" applyProtection="1">
      <alignment horizontal="center" vertical="center"/>
    </xf>
    <xf numFmtId="4" fontId="65" fillId="0" borderId="3" xfId="0" applyNumberFormat="1" applyFont="1" applyBorder="1" applyAlignment="1" applyProtection="1">
      <alignment horizontal="center" vertical="center"/>
    </xf>
    <xf numFmtId="0" fontId="65" fillId="0" borderId="20" xfId="0" applyFont="1" applyBorder="1" applyAlignment="1" applyProtection="1">
      <alignment horizontal="center" vertical="center"/>
    </xf>
    <xf numFmtId="44" fontId="3" fillId="12" borderId="0" xfId="0" applyNumberFormat="1" applyFont="1" applyFill="1" applyBorder="1" applyAlignment="1" applyProtection="1">
      <alignment horizontal="center" vertical="center"/>
    </xf>
    <xf numFmtId="0" fontId="29" fillId="17" borderId="0" xfId="0" applyFont="1" applyFill="1" applyBorder="1" applyAlignment="1" applyProtection="1">
      <alignment horizontal="center" wrapText="1"/>
    </xf>
    <xf numFmtId="0" fontId="29" fillId="17" borderId="0" xfId="0" applyFont="1" applyFill="1" applyBorder="1" applyProtection="1"/>
    <xf numFmtId="0" fontId="50" fillId="17" borderId="0" xfId="0" applyFont="1" applyFill="1" applyBorder="1" applyAlignment="1" applyProtection="1">
      <alignment horizontal="right" vertical="center" wrapText="1"/>
    </xf>
    <xf numFmtId="0" fontId="29" fillId="17" borderId="3" xfId="0" applyFont="1" applyFill="1" applyBorder="1" applyAlignment="1" applyProtection="1">
      <alignment horizontal="center" vertical="center" wrapText="1"/>
    </xf>
    <xf numFmtId="0" fontId="50" fillId="0" borderId="0" xfId="0" applyFont="1" applyFill="1" applyBorder="1" applyAlignment="1" applyProtection="1">
      <alignment wrapText="1"/>
    </xf>
    <xf numFmtId="0" fontId="50" fillId="0" borderId="41" xfId="0" applyFont="1" applyFill="1" applyBorder="1" applyAlignment="1" applyProtection="1">
      <alignment horizontal="right" wrapText="1"/>
    </xf>
    <xf numFmtId="0" fontId="50" fillId="17" borderId="0" xfId="0" applyFont="1" applyFill="1" applyBorder="1" applyAlignment="1" applyProtection="1">
      <alignment wrapText="1"/>
    </xf>
    <xf numFmtId="0" fontId="65" fillId="0" borderId="0" xfId="0" applyFont="1" applyFill="1" applyBorder="1" applyAlignment="1" applyProtection="1"/>
    <xf numFmtId="0" fontId="37" fillId="0" borderId="0" xfId="0" applyFont="1" applyFill="1" applyBorder="1" applyAlignment="1" applyProtection="1">
      <alignment horizontal="center" wrapText="1"/>
    </xf>
    <xf numFmtId="0" fontId="65" fillId="0" borderId="0" xfId="0" applyFont="1" applyBorder="1" applyProtection="1"/>
    <xf numFmtId="4" fontId="32" fillId="0" borderId="0" xfId="0" applyNumberFormat="1" applyFont="1" applyFill="1" applyBorder="1" applyAlignment="1" applyProtection="1">
      <alignment horizontal="center"/>
    </xf>
    <xf numFmtId="4" fontId="25" fillId="17" borderId="0" xfId="0" applyNumberFormat="1" applyFont="1" applyFill="1" applyBorder="1" applyProtection="1"/>
    <xf numFmtId="0" fontId="21" fillId="0" borderId="0" xfId="0" applyFont="1" applyFill="1" applyBorder="1" applyProtection="1"/>
    <xf numFmtId="4" fontId="25" fillId="0" borderId="0" xfId="0" applyNumberFormat="1" applyFont="1" applyFill="1" applyBorder="1" applyAlignment="1" applyProtection="1">
      <alignment horizontal="center"/>
    </xf>
    <xf numFmtId="0" fontId="41" fillId="12" borderId="0" xfId="0" applyFont="1" applyFill="1" applyBorder="1" applyAlignment="1" applyProtection="1">
      <alignment wrapText="1"/>
    </xf>
    <xf numFmtId="0" fontId="12" fillId="0" borderId="0" xfId="0" applyFont="1" applyBorder="1" applyAlignment="1" applyProtection="1"/>
    <xf numFmtId="0" fontId="14" fillId="0" borderId="0" xfId="0" applyFont="1" applyFill="1" applyBorder="1" applyProtection="1"/>
    <xf numFmtId="0" fontId="14" fillId="0" borderId="0" xfId="0" applyFont="1" applyFill="1" applyBorder="1" applyAlignment="1" applyProtection="1">
      <alignment vertical="center"/>
    </xf>
    <xf numFmtId="0" fontId="20" fillId="20" borderId="59" xfId="4" applyFont="1" applyFill="1" applyBorder="1" applyAlignment="1" applyProtection="1">
      <alignment horizontal="left"/>
    </xf>
    <xf numFmtId="0" fontId="15" fillId="20" borderId="0" xfId="0" applyFont="1" applyFill="1" applyBorder="1" applyAlignment="1" applyProtection="1">
      <alignment horizontal="center" vertical="center"/>
    </xf>
    <xf numFmtId="0" fontId="24" fillId="20" borderId="0" xfId="3" applyFont="1" applyFill="1" applyBorder="1" applyAlignment="1" applyProtection="1">
      <alignment horizontal="right" vertical="center" wrapText="1"/>
    </xf>
    <xf numFmtId="4" fontId="37" fillId="15" borderId="54" xfId="0" applyNumberFormat="1" applyFont="1" applyFill="1" applyBorder="1" applyAlignment="1" applyProtection="1">
      <alignment horizontal="center" vertical="center" wrapText="1"/>
    </xf>
    <xf numFmtId="0" fontId="14" fillId="0" borderId="3" xfId="0" applyFont="1" applyFill="1" applyBorder="1" applyAlignment="1" applyProtection="1">
      <alignment horizontal="center" vertical="center"/>
    </xf>
    <xf numFmtId="172" fontId="14" fillId="20" borderId="3" xfId="0" applyNumberFormat="1" applyFont="1" applyFill="1" applyBorder="1" applyAlignment="1" applyProtection="1">
      <alignment horizontal="right" vertical="center" indent="1"/>
    </xf>
    <xf numFmtId="0" fontId="65" fillId="0" borderId="0" xfId="0" applyFont="1" applyFill="1" applyBorder="1" applyAlignment="1" applyProtection="1">
      <alignment vertical="center"/>
    </xf>
    <xf numFmtId="0" fontId="29" fillId="0" borderId="0" xfId="0" applyFont="1" applyFill="1" applyBorder="1" applyAlignment="1" applyProtection="1">
      <alignment vertical="center"/>
    </xf>
    <xf numFmtId="4" fontId="21" fillId="0" borderId="46" xfId="0" applyNumberFormat="1" applyFont="1" applyFill="1" applyBorder="1" applyAlignment="1" applyProtection="1">
      <alignment horizontal="right" vertical="center"/>
    </xf>
    <xf numFmtId="0" fontId="14" fillId="15" borderId="52" xfId="0" applyFont="1" applyFill="1" applyBorder="1" applyAlignment="1" applyProtection="1">
      <alignment horizontal="center" vertical="center" wrapText="1"/>
    </xf>
    <xf numFmtId="4" fontId="21" fillId="0" borderId="0" xfId="0" applyNumberFormat="1" applyFont="1" applyFill="1" applyBorder="1" applyAlignment="1" applyProtection="1">
      <alignment horizontal="center" vertical="center"/>
    </xf>
    <xf numFmtId="0" fontId="67" fillId="0" borderId="79" xfId="0" applyFont="1" applyFill="1" applyBorder="1" applyProtection="1"/>
    <xf numFmtId="0" fontId="14" fillId="14" borderId="84" xfId="0" applyFont="1" applyFill="1" applyBorder="1" applyAlignment="1" applyProtection="1">
      <alignment horizontal="center" vertical="center" wrapText="1"/>
    </xf>
    <xf numFmtId="0" fontId="14" fillId="14" borderId="86" xfId="0" applyFont="1" applyFill="1" applyBorder="1" applyAlignment="1" applyProtection="1">
      <alignment horizontal="center" vertical="center" wrapText="1"/>
    </xf>
    <xf numFmtId="4" fontId="21" fillId="17" borderId="87" xfId="0" applyNumberFormat="1" applyFont="1" applyFill="1" applyBorder="1" applyAlignment="1" applyProtection="1">
      <alignment horizontal="center" vertical="center"/>
    </xf>
    <xf numFmtId="166" fontId="49" fillId="17" borderId="89" xfId="0" applyNumberFormat="1" applyFont="1" applyFill="1" applyBorder="1" applyAlignment="1" applyProtection="1">
      <alignment horizontal="center" vertical="center"/>
    </xf>
    <xf numFmtId="166" fontId="49" fillId="17" borderId="90" xfId="0" applyNumberFormat="1" applyFont="1" applyFill="1" applyBorder="1" applyAlignment="1" applyProtection="1">
      <alignment horizontal="center" vertical="center"/>
    </xf>
    <xf numFmtId="0" fontId="58" fillId="17" borderId="79" xfId="0" applyFont="1" applyFill="1" applyBorder="1" applyProtection="1"/>
    <xf numFmtId="0" fontId="54" fillId="0" borderId="0" xfId="0" applyFont="1" applyFill="1" applyBorder="1" applyAlignment="1" applyProtection="1">
      <alignment horizontal="center" vertical="center"/>
    </xf>
    <xf numFmtId="0" fontId="14" fillId="14" borderId="78" xfId="0" applyFont="1" applyFill="1" applyBorder="1" applyAlignment="1" applyProtection="1">
      <alignment horizontal="center" vertical="center" wrapText="1"/>
    </xf>
    <xf numFmtId="0" fontId="2" fillId="5" borderId="0" xfId="3" applyFont="1" applyFill="1" applyBorder="1" applyAlignment="1" applyProtection="1">
      <alignment vertical="center" wrapText="1"/>
    </xf>
    <xf numFmtId="0" fontId="2" fillId="0" borderId="0" xfId="0" applyFont="1" applyProtection="1"/>
    <xf numFmtId="0" fontId="0" fillId="0" borderId="0" xfId="0" applyAlignment="1" applyProtection="1">
      <alignment vertical="center"/>
    </xf>
    <xf numFmtId="10" fontId="32" fillId="12" borderId="112" xfId="0" applyNumberFormat="1" applyFont="1" applyFill="1" applyBorder="1" applyAlignment="1" applyProtection="1">
      <alignment horizontal="right" vertical="center" indent="2"/>
    </xf>
    <xf numFmtId="0" fontId="32" fillId="12" borderId="0" xfId="0" applyFont="1" applyFill="1" applyBorder="1" applyProtection="1"/>
    <xf numFmtId="0" fontId="32" fillId="38" borderId="70" xfId="0" applyFont="1" applyFill="1" applyBorder="1" applyAlignment="1" applyProtection="1">
      <alignment horizontal="center" vertical="center" wrapText="1"/>
    </xf>
    <xf numFmtId="0" fontId="8" fillId="0" borderId="0" xfId="0" applyFont="1" applyAlignment="1" applyProtection="1">
      <alignment vertical="center" wrapText="1"/>
    </xf>
    <xf numFmtId="10" fontId="12" fillId="0" borderId="3" xfId="0" applyNumberFormat="1" applyFont="1" applyFill="1" applyBorder="1" applyAlignment="1" applyProtection="1">
      <alignment horizontal="center"/>
    </xf>
    <xf numFmtId="0" fontId="32" fillId="0" borderId="20" xfId="0" applyFont="1" applyFill="1" applyBorder="1" applyAlignment="1" applyProtection="1"/>
    <xf numFmtId="0" fontId="32" fillId="0" borderId="23" xfId="0" applyFont="1" applyFill="1" applyBorder="1" applyAlignment="1" applyProtection="1">
      <alignment horizontal="right"/>
    </xf>
    <xf numFmtId="0" fontId="32" fillId="3" borderId="1" xfId="0" applyFont="1" applyFill="1" applyBorder="1" applyAlignment="1" applyProtection="1">
      <alignment horizontal="right"/>
    </xf>
    <xf numFmtId="10" fontId="32" fillId="38" borderId="10" xfId="0" applyNumberFormat="1" applyFont="1" applyFill="1" applyBorder="1" applyAlignment="1" applyProtection="1">
      <alignment horizontal="center"/>
    </xf>
    <xf numFmtId="0" fontId="32" fillId="3" borderId="117" xfId="0" applyFont="1" applyFill="1" applyBorder="1" applyAlignment="1" applyProtection="1">
      <alignment horizontal="right"/>
    </xf>
    <xf numFmtId="0" fontId="14" fillId="8" borderId="1" xfId="3" applyFont="1" applyFill="1" applyBorder="1" applyAlignment="1" applyProtection="1">
      <alignment horizontal="left" vertical="center"/>
    </xf>
    <xf numFmtId="0" fontId="14" fillId="0" borderId="1" xfId="3" applyFont="1" applyBorder="1" applyAlignment="1" applyProtection="1">
      <alignment horizontal="left" vertical="center"/>
    </xf>
    <xf numFmtId="0" fontId="14" fillId="0" borderId="7" xfId="3" applyFont="1" applyBorder="1" applyAlignment="1" applyProtection="1">
      <alignment horizontal="center" vertical="center"/>
    </xf>
    <xf numFmtId="0" fontId="14" fillId="0" borderId="0" xfId="3" applyFont="1" applyBorder="1" applyAlignment="1" applyProtection="1">
      <alignment horizontal="center" vertical="center"/>
    </xf>
    <xf numFmtId="0" fontId="14" fillId="0" borderId="0" xfId="3" applyFont="1" applyBorder="1" applyAlignment="1" applyProtection="1">
      <alignment horizontal="left" vertical="center"/>
    </xf>
    <xf numFmtId="0" fontId="15" fillId="0" borderId="0" xfId="3" applyFont="1" applyBorder="1" applyAlignment="1" applyProtection="1">
      <alignment horizontal="center" vertical="center"/>
    </xf>
    <xf numFmtId="0" fontId="15" fillId="5" borderId="0" xfId="3" applyFont="1" applyFill="1" applyBorder="1" applyAlignment="1" applyProtection="1">
      <alignment vertical="center"/>
    </xf>
    <xf numFmtId="0" fontId="15" fillId="4" borderId="3" xfId="3" applyFont="1" applyFill="1" applyBorder="1" applyAlignment="1" applyProtection="1">
      <alignment horizontal="center" vertical="center" wrapText="1"/>
    </xf>
    <xf numFmtId="10" fontId="15" fillId="5" borderId="3" xfId="3" applyNumberFormat="1" applyFont="1" applyFill="1" applyBorder="1" applyAlignment="1" applyProtection="1">
      <alignment horizontal="center" vertical="center"/>
    </xf>
    <xf numFmtId="10" fontId="14" fillId="0" borderId="0" xfId="3" applyNumberFormat="1" applyFont="1" applyFill="1" applyBorder="1" applyAlignment="1" applyProtection="1">
      <alignment horizontal="center" vertical="center" wrapText="1"/>
    </xf>
    <xf numFmtId="0" fontId="15" fillId="0" borderId="0" xfId="3" applyFont="1" applyFill="1" applyBorder="1" applyAlignment="1" applyProtection="1">
      <alignment vertical="center"/>
    </xf>
    <xf numFmtId="10" fontId="14" fillId="5" borderId="0" xfId="3" applyNumberFormat="1" applyFont="1" applyFill="1" applyBorder="1" applyAlignment="1" applyProtection="1">
      <alignment horizontal="center" vertical="center"/>
    </xf>
    <xf numFmtId="3" fontId="14" fillId="0" borderId="0" xfId="3" applyNumberFormat="1" applyFont="1" applyFill="1" applyBorder="1" applyAlignment="1" applyProtection="1">
      <alignment horizontal="center" vertical="center"/>
    </xf>
    <xf numFmtId="0" fontId="14" fillId="0" borderId="0" xfId="0" applyFont="1" applyBorder="1" applyProtection="1"/>
    <xf numFmtId="0" fontId="31" fillId="34" borderId="3" xfId="0" applyFont="1" applyFill="1" applyBorder="1" applyAlignment="1" applyProtection="1">
      <alignment horizontal="center" vertical="center"/>
    </xf>
    <xf numFmtId="0" fontId="31" fillId="34" borderId="6" xfId="0" applyFont="1" applyFill="1" applyBorder="1" applyAlignment="1" applyProtection="1">
      <alignment horizontal="left" vertical="center"/>
    </xf>
    <xf numFmtId="2" fontId="31" fillId="0" borderId="2" xfId="0" applyNumberFormat="1" applyFont="1" applyFill="1" applyBorder="1" applyAlignment="1" applyProtection="1">
      <alignment horizontal="center" vertical="center" wrapText="1"/>
    </xf>
    <xf numFmtId="170" fontId="14" fillId="0" borderId="3" xfId="0" applyNumberFormat="1" applyFont="1" applyFill="1" applyBorder="1" applyAlignment="1" applyProtection="1">
      <alignment horizontal="center" vertical="center"/>
    </xf>
    <xf numFmtId="0" fontId="14" fillId="44" borderId="3" xfId="3" applyFont="1" applyFill="1" applyBorder="1" applyAlignment="1" applyProtection="1">
      <alignment horizontal="center" vertical="center"/>
    </xf>
    <xf numFmtId="0" fontId="14" fillId="44" borderId="3" xfId="3" applyFont="1" applyFill="1" applyBorder="1" applyAlignment="1" applyProtection="1">
      <alignment horizontal="left" vertical="center"/>
    </xf>
    <xf numFmtId="4" fontId="12" fillId="44" borderId="3" xfId="3" applyNumberFormat="1" applyFont="1" applyFill="1" applyBorder="1" applyAlignment="1" applyProtection="1">
      <alignment horizontal="right" vertical="center" indent="1"/>
    </xf>
    <xf numFmtId="164" fontId="15" fillId="44" borderId="3" xfId="1" applyFont="1" applyFill="1" applyBorder="1" applyAlignment="1" applyProtection="1">
      <alignment horizontal="right" vertical="center" indent="3"/>
    </xf>
    <xf numFmtId="4" fontId="14" fillId="44" borderId="3" xfId="3" applyNumberFormat="1" applyFont="1" applyFill="1" applyBorder="1" applyAlignment="1" applyProtection="1">
      <alignment horizontal="right" vertical="center" indent="1"/>
    </xf>
    <xf numFmtId="4" fontId="21" fillId="41" borderId="88" xfId="0" applyNumberFormat="1" applyFont="1" applyFill="1" applyBorder="1" applyAlignment="1" applyProtection="1">
      <alignment vertical="center"/>
    </xf>
    <xf numFmtId="4" fontId="21" fillId="17" borderId="46" xfId="0" applyNumberFormat="1" applyFont="1" applyFill="1" applyBorder="1" applyAlignment="1" applyProtection="1">
      <alignment horizontal="center" vertical="center"/>
    </xf>
    <xf numFmtId="0" fontId="14" fillId="2" borderId="0" xfId="3" applyFont="1" applyFill="1" applyBorder="1" applyAlignment="1" applyProtection="1">
      <alignment horizontal="center" vertical="center"/>
    </xf>
    <xf numFmtId="0" fontId="14" fillId="2" borderId="0" xfId="3" applyFont="1" applyFill="1" applyBorder="1" applyAlignment="1" applyProtection="1">
      <alignment horizontal="left" vertical="center"/>
    </xf>
    <xf numFmtId="4" fontId="12" fillId="0" borderId="0" xfId="3" applyNumberFormat="1" applyFont="1" applyFill="1" applyBorder="1" applyAlignment="1" applyProtection="1">
      <alignment horizontal="right" vertical="center" indent="1"/>
    </xf>
    <xf numFmtId="164" fontId="15" fillId="5" borderId="0" xfId="1" applyFont="1" applyFill="1" applyBorder="1" applyAlignment="1" applyProtection="1">
      <alignment horizontal="right" vertical="center" indent="3"/>
    </xf>
    <xf numFmtId="165" fontId="15" fillId="24" borderId="10" xfId="3" applyNumberFormat="1" applyFont="1" applyFill="1" applyBorder="1" applyAlignment="1" applyProtection="1">
      <alignment horizontal="right" vertical="center" wrapText="1" indent="1"/>
    </xf>
    <xf numFmtId="2" fontId="15" fillId="20" borderId="64" xfId="5" applyNumberFormat="1" applyFont="1" applyFill="1" applyBorder="1" applyAlignment="1" applyProtection="1">
      <alignment horizontal="right" vertical="center" indent="1"/>
    </xf>
    <xf numFmtId="2" fontId="15" fillId="0" borderId="10" xfId="3" applyNumberFormat="1" applyFont="1" applyFill="1" applyBorder="1" applyAlignment="1" applyProtection="1">
      <alignment horizontal="right" vertical="center" wrapText="1" indent="1"/>
    </xf>
    <xf numFmtId="2" fontId="15" fillId="20" borderId="0" xfId="3" applyNumberFormat="1" applyFont="1" applyFill="1" applyBorder="1" applyAlignment="1" applyProtection="1">
      <alignment horizontal="right" vertical="center" wrapText="1" indent="1"/>
    </xf>
    <xf numFmtId="2" fontId="15" fillId="20" borderId="65" xfId="5" applyNumberFormat="1" applyFont="1" applyFill="1" applyBorder="1" applyAlignment="1" applyProtection="1">
      <alignment horizontal="right" vertical="center" indent="1"/>
    </xf>
    <xf numFmtId="2" fontId="15" fillId="20" borderId="66" xfId="5" applyNumberFormat="1" applyFont="1" applyFill="1" applyBorder="1" applyAlignment="1" applyProtection="1">
      <alignment horizontal="right" vertical="center" indent="1"/>
    </xf>
    <xf numFmtId="2" fontId="15" fillId="20" borderId="67" xfId="5" applyNumberFormat="1" applyFont="1" applyFill="1" applyBorder="1" applyAlignment="1" applyProtection="1">
      <alignment horizontal="right" vertical="center" indent="1"/>
    </xf>
    <xf numFmtId="2" fontId="15" fillId="24" borderId="10" xfId="3" applyNumberFormat="1" applyFont="1" applyFill="1" applyBorder="1" applyAlignment="1" applyProtection="1">
      <alignment horizontal="right" vertical="center" wrapText="1" indent="1"/>
    </xf>
    <xf numFmtId="4" fontId="37" fillId="15" borderId="53" xfId="0" applyNumberFormat="1" applyFont="1" applyFill="1" applyBorder="1" applyAlignment="1" applyProtection="1">
      <alignment horizontal="center" vertical="center" wrapText="1"/>
    </xf>
    <xf numFmtId="4" fontId="37" fillId="15" borderId="3" xfId="0" applyNumberFormat="1" applyFont="1" applyFill="1" applyBorder="1" applyAlignment="1" applyProtection="1">
      <alignment horizontal="center" vertical="center" wrapText="1"/>
    </xf>
    <xf numFmtId="170" fontId="65" fillId="0" borderId="3" xfId="0" applyNumberFormat="1" applyFont="1" applyBorder="1" applyAlignment="1" applyProtection="1">
      <alignment horizontal="center" vertical="center"/>
    </xf>
    <xf numFmtId="4" fontId="37" fillId="15" borderId="0" xfId="0" applyNumberFormat="1" applyFont="1" applyFill="1" applyBorder="1" applyAlignment="1" applyProtection="1">
      <alignment horizontal="center" vertical="center" wrapText="1"/>
    </xf>
    <xf numFmtId="3" fontId="29" fillId="12" borderId="0" xfId="0" applyNumberFormat="1" applyFont="1" applyFill="1" applyBorder="1" applyAlignment="1" applyProtection="1">
      <alignment horizontal="center" vertical="center"/>
    </xf>
    <xf numFmtId="170" fontId="29" fillId="12" borderId="0" xfId="0" applyNumberFormat="1" applyFont="1" applyFill="1" applyBorder="1" applyAlignment="1" applyProtection="1">
      <alignment horizontal="center" vertical="center" wrapText="1"/>
    </xf>
    <xf numFmtId="0" fontId="1" fillId="0" borderId="3" xfId="0" applyFont="1" applyBorder="1" applyAlignment="1" applyProtection="1">
      <alignment horizontal="center" vertical="center"/>
    </xf>
    <xf numFmtId="44" fontId="1" fillId="12" borderId="3" xfId="0" applyNumberFormat="1" applyFont="1" applyFill="1" applyBorder="1" applyAlignment="1" applyProtection="1">
      <alignment horizontal="center" vertical="center"/>
    </xf>
    <xf numFmtId="0" fontId="1" fillId="0" borderId="20" xfId="0" applyFont="1" applyBorder="1" applyAlignment="1" applyProtection="1">
      <alignment horizontal="center" vertical="center"/>
    </xf>
    <xf numFmtId="4" fontId="65" fillId="0" borderId="20" xfId="0" applyNumberFormat="1" applyFont="1" applyBorder="1" applyAlignment="1" applyProtection="1">
      <alignment horizontal="center" vertical="center"/>
    </xf>
    <xf numFmtId="170" fontId="65" fillId="0" borderId="20" xfId="0" applyNumberFormat="1" applyFont="1" applyBorder="1" applyAlignment="1" applyProtection="1">
      <alignment horizontal="center" vertical="center"/>
    </xf>
    <xf numFmtId="44" fontId="1" fillId="12" borderId="20" xfId="0" applyNumberFormat="1" applyFont="1" applyFill="1" applyBorder="1" applyAlignment="1" applyProtection="1">
      <alignment horizontal="center" vertical="center"/>
    </xf>
    <xf numFmtId="0" fontId="13" fillId="12" borderId="3" xfId="0" applyFont="1" applyFill="1" applyBorder="1" applyAlignment="1" applyProtection="1">
      <alignment horizontal="center" vertical="center" wrapText="1"/>
    </xf>
    <xf numFmtId="0" fontId="13" fillId="39" borderId="3" xfId="0" applyFont="1" applyFill="1" applyBorder="1" applyAlignment="1" applyProtection="1">
      <alignment horizontal="center" vertical="center" wrapText="1"/>
    </xf>
    <xf numFmtId="0" fontId="65" fillId="0" borderId="3" xfId="0" applyFont="1" applyBorder="1" applyAlignment="1" applyProtection="1">
      <alignment horizontal="center" vertical="center" wrapText="1"/>
    </xf>
    <xf numFmtId="0" fontId="65" fillId="0" borderId="20" xfId="0" applyFont="1" applyBorder="1" applyAlignment="1" applyProtection="1">
      <alignment horizontal="center" vertical="center" wrapText="1"/>
    </xf>
    <xf numFmtId="10" fontId="19" fillId="20" borderId="3" xfId="0" applyNumberFormat="1" applyFont="1" applyFill="1" applyBorder="1" applyAlignment="1" applyProtection="1">
      <alignment horizontal="justify" vertical="center" wrapText="1"/>
    </xf>
    <xf numFmtId="49" fontId="29" fillId="27" borderId="40" xfId="0" applyNumberFormat="1" applyFont="1" applyFill="1" applyBorder="1" applyAlignment="1" applyProtection="1">
      <alignment horizontal="center" vertical="center" wrapText="1"/>
      <protection locked="0"/>
    </xf>
    <xf numFmtId="14" fontId="29" fillId="27" borderId="42" xfId="0" applyNumberFormat="1" applyFont="1" applyFill="1" applyBorder="1" applyAlignment="1" applyProtection="1">
      <alignment horizontal="center" vertical="center" wrapText="1"/>
      <protection locked="0"/>
    </xf>
    <xf numFmtId="164" fontId="14" fillId="27" borderId="84" xfId="1" applyFont="1" applyFill="1" applyBorder="1" applyAlignment="1" applyProtection="1">
      <alignment horizontal="center" vertical="center" wrapText="1"/>
      <protection locked="0"/>
    </xf>
    <xf numFmtId="170" fontId="14" fillId="27" borderId="78" xfId="0" applyNumberFormat="1" applyFont="1" applyFill="1" applyBorder="1" applyAlignment="1" applyProtection="1">
      <alignment horizontal="center" vertical="center"/>
      <protection locked="0"/>
    </xf>
    <xf numFmtId="167" fontId="14" fillId="27" borderId="42" xfId="0" applyNumberFormat="1" applyFont="1" applyFill="1" applyBorder="1" applyAlignment="1" applyProtection="1">
      <alignment horizontal="center" vertical="center"/>
      <protection locked="0"/>
    </xf>
    <xf numFmtId="10" fontId="14" fillId="27" borderId="86" xfId="0" applyNumberFormat="1" applyFont="1" applyFill="1" applyBorder="1" applyAlignment="1" applyProtection="1">
      <alignment horizontal="center" vertical="center" wrapText="1"/>
      <protection locked="0"/>
    </xf>
    <xf numFmtId="164" fontId="14" fillId="27" borderId="86" xfId="1" applyFont="1" applyFill="1" applyBorder="1" applyAlignment="1" applyProtection="1">
      <alignment horizontal="center" vertical="center" wrapText="1"/>
      <protection locked="0"/>
    </xf>
    <xf numFmtId="170" fontId="14" fillId="27" borderId="52" xfId="0" applyNumberFormat="1" applyFont="1" applyFill="1" applyBorder="1" applyAlignment="1" applyProtection="1">
      <alignment horizontal="center" vertical="center"/>
      <protection locked="0"/>
    </xf>
    <xf numFmtId="0" fontId="15" fillId="25" borderId="3" xfId="0" applyFont="1" applyFill="1" applyBorder="1" applyAlignment="1" applyProtection="1">
      <alignment horizontal="center" vertical="center"/>
      <protection locked="0"/>
    </xf>
    <xf numFmtId="10" fontId="19" fillId="25" borderId="3" xfId="0" applyNumberFormat="1" applyFont="1" applyFill="1" applyBorder="1" applyAlignment="1" applyProtection="1">
      <alignment horizontal="justify" vertical="center"/>
      <protection locked="0"/>
    </xf>
    <xf numFmtId="0" fontId="14" fillId="25" borderId="3" xfId="0" applyFont="1" applyFill="1" applyBorder="1" applyAlignment="1" applyProtection="1">
      <alignment horizontal="center" vertical="center"/>
      <protection locked="0"/>
    </xf>
    <xf numFmtId="168" fontId="21" fillId="25" borderId="3" xfId="0" applyNumberFormat="1" applyFont="1" applyFill="1" applyBorder="1" applyAlignment="1" applyProtection="1">
      <alignment horizontal="center" vertical="center"/>
      <protection locked="0"/>
    </xf>
    <xf numFmtId="4" fontId="14" fillId="25" borderId="4" xfId="0" applyNumberFormat="1" applyFont="1" applyFill="1" applyBorder="1" applyAlignment="1" applyProtection="1">
      <alignment horizontal="right" vertical="center" indent="1"/>
      <protection locked="0"/>
    </xf>
    <xf numFmtId="10" fontId="19" fillId="25" borderId="42" xfId="0" applyNumberFormat="1" applyFont="1" applyFill="1" applyBorder="1" applyAlignment="1" applyProtection="1">
      <alignment horizontal="left" vertical="center" wrapText="1"/>
      <protection locked="0"/>
    </xf>
    <xf numFmtId="10" fontId="19" fillId="26" borderId="3" xfId="0" applyNumberFormat="1" applyFont="1" applyFill="1" applyBorder="1" applyAlignment="1" applyProtection="1">
      <alignment horizontal="left" vertical="center" wrapText="1"/>
      <protection locked="0"/>
    </xf>
    <xf numFmtId="165" fontId="15" fillId="0" borderId="1" xfId="0" applyNumberFormat="1" applyFont="1" applyFill="1" applyBorder="1" applyAlignment="1" applyProtection="1">
      <alignment horizontal="right" vertical="center" indent="1"/>
    </xf>
    <xf numFmtId="165" fontId="14" fillId="0" borderId="16" xfId="0" applyNumberFormat="1" applyFont="1" applyFill="1" applyBorder="1" applyAlignment="1" applyProtection="1">
      <alignment horizontal="right" vertical="center" indent="1"/>
    </xf>
    <xf numFmtId="10" fontId="19" fillId="26" borderId="3" xfId="0" applyNumberFormat="1" applyFont="1" applyFill="1" applyBorder="1" applyAlignment="1" applyProtection="1">
      <alignment horizontal="justify" vertical="center" wrapText="1"/>
      <protection locked="0"/>
    </xf>
    <xf numFmtId="4" fontId="14" fillId="25" borderId="1" xfId="0" applyNumberFormat="1" applyFont="1" applyFill="1" applyBorder="1" applyAlignment="1" applyProtection="1">
      <alignment horizontal="right" vertical="center" indent="1"/>
      <protection locked="0"/>
    </xf>
    <xf numFmtId="10" fontId="22" fillId="25" borderId="42" xfId="0" applyNumberFormat="1" applyFont="1" applyFill="1" applyBorder="1" applyAlignment="1" applyProtection="1">
      <alignment horizontal="left" vertical="center" wrapText="1"/>
      <protection locked="0"/>
    </xf>
    <xf numFmtId="10" fontId="19" fillId="25" borderId="3" xfId="0" applyNumberFormat="1" applyFont="1" applyFill="1" applyBorder="1" applyAlignment="1" applyProtection="1">
      <alignment horizontal="left" vertical="center" wrapText="1"/>
      <protection locked="0"/>
    </xf>
    <xf numFmtId="1" fontId="14" fillId="26" borderId="3" xfId="0" applyNumberFormat="1" applyFont="1" applyFill="1" applyBorder="1" applyAlignment="1" applyProtection="1">
      <alignment horizontal="center" vertical="center"/>
      <protection locked="0"/>
    </xf>
    <xf numFmtId="2" fontId="14" fillId="26" borderId="10" xfId="3" applyNumberFormat="1" applyFont="1" applyFill="1" applyBorder="1" applyAlignment="1" applyProtection="1">
      <alignment horizontal="center" vertical="center"/>
      <protection locked="0"/>
    </xf>
    <xf numFmtId="17" fontId="12" fillId="43" borderId="3" xfId="0" applyNumberFormat="1" applyFont="1" applyFill="1" applyBorder="1" applyAlignment="1" applyProtection="1">
      <alignment horizontal="center"/>
    </xf>
    <xf numFmtId="4" fontId="71" fillId="43" borderId="3" xfId="6" applyNumberFormat="1" applyFont="1" applyFill="1" applyBorder="1" applyAlignment="1" applyProtection="1">
      <alignment horizontal="right" vertical="center"/>
    </xf>
    <xf numFmtId="4" fontId="12" fillId="43" borderId="3" xfId="0" applyNumberFormat="1" applyFont="1" applyFill="1" applyBorder="1" applyAlignment="1" applyProtection="1">
      <alignment horizontal="right"/>
    </xf>
    <xf numFmtId="0" fontId="14" fillId="0" borderId="3" xfId="3" applyFont="1" applyFill="1" applyBorder="1" applyAlignment="1" applyProtection="1">
      <alignment horizontal="center" vertical="center"/>
    </xf>
    <xf numFmtId="0" fontId="14" fillId="0" borderId="3" xfId="3" applyFont="1" applyFill="1" applyBorder="1" applyAlignment="1" applyProtection="1">
      <alignment horizontal="left" vertical="center"/>
    </xf>
    <xf numFmtId="164" fontId="15" fillId="0" borderId="3" xfId="1" applyFont="1" applyFill="1" applyBorder="1" applyAlignment="1" applyProtection="1">
      <alignment horizontal="right" vertical="center" indent="3"/>
    </xf>
    <xf numFmtId="4" fontId="14" fillId="0" borderId="3" xfId="3" applyNumberFormat="1" applyFont="1" applyFill="1" applyBorder="1" applyAlignment="1" applyProtection="1">
      <alignment horizontal="right" vertical="center" indent="1"/>
    </xf>
    <xf numFmtId="0" fontId="14" fillId="0" borderId="0" xfId="3" applyFont="1" applyBorder="1" applyAlignment="1" applyProtection="1">
      <alignment vertical="center"/>
    </xf>
    <xf numFmtId="0" fontId="14" fillId="0" borderId="26" xfId="3" applyFont="1" applyBorder="1" applyAlignment="1" applyProtection="1">
      <alignment vertical="center"/>
    </xf>
    <xf numFmtId="10" fontId="15" fillId="0" borderId="0" xfId="3" applyNumberFormat="1" applyFont="1" applyFill="1" applyBorder="1" applyAlignment="1" applyProtection="1">
      <alignment horizontal="center" vertical="center" wrapText="1"/>
    </xf>
    <xf numFmtId="10" fontId="14" fillId="5" borderId="3" xfId="2" applyNumberFormat="1" applyFont="1" applyFill="1" applyBorder="1" applyAlignment="1" applyProtection="1">
      <alignment horizontal="center" vertical="center" wrapText="1"/>
    </xf>
    <xf numFmtId="0" fontId="14" fillId="0" borderId="0" xfId="0" applyFont="1" applyAlignment="1" applyProtection="1"/>
    <xf numFmtId="0" fontId="15" fillId="20" borderId="0" xfId="0" applyFont="1" applyFill="1" applyBorder="1" applyAlignment="1" applyProtection="1">
      <alignment horizontal="left" vertical="center" wrapText="1"/>
    </xf>
    <xf numFmtId="0" fontId="32" fillId="12" borderId="0" xfId="0" applyFont="1" applyFill="1" applyBorder="1" applyAlignment="1" applyProtection="1">
      <alignment horizontal="left" vertical="center" wrapText="1"/>
    </xf>
    <xf numFmtId="4" fontId="32" fillId="0" borderId="0" xfId="0" applyNumberFormat="1" applyFont="1" applyFill="1" applyBorder="1" applyAlignment="1" applyProtection="1">
      <alignment horizontal="left" vertical="center"/>
    </xf>
    <xf numFmtId="0" fontId="48" fillId="0" borderId="0" xfId="0" applyFont="1" applyFill="1" applyBorder="1" applyAlignment="1" applyProtection="1">
      <alignment vertical="center"/>
    </xf>
    <xf numFmtId="0" fontId="14" fillId="0" borderId="0" xfId="0" applyFont="1" applyFill="1" applyBorder="1" applyProtection="1"/>
    <xf numFmtId="0" fontId="20" fillId="20" borderId="59" xfId="4" applyFont="1" applyFill="1" applyBorder="1" applyAlignment="1" applyProtection="1">
      <alignment horizontal="left"/>
    </xf>
    <xf numFmtId="0" fontId="15" fillId="20" borderId="0" xfId="0" applyFont="1" applyFill="1" applyBorder="1" applyAlignment="1" applyProtection="1">
      <alignment horizontal="center" vertical="center"/>
    </xf>
    <xf numFmtId="0" fontId="24" fillId="20" borderId="0" xfId="3" applyFont="1" applyFill="1" applyBorder="1" applyAlignment="1" applyProtection="1">
      <alignment horizontal="right" vertical="center" wrapText="1"/>
    </xf>
    <xf numFmtId="0" fontId="43" fillId="0" borderId="0" xfId="0" applyFont="1" applyBorder="1" applyProtection="1"/>
    <xf numFmtId="0" fontId="32" fillId="0" borderId="13" xfId="0" applyFont="1" applyBorder="1" applyAlignment="1" applyProtection="1">
      <alignment horizontal="center" vertical="center"/>
    </xf>
    <xf numFmtId="0" fontId="15" fillId="6" borderId="32" xfId="3" applyFont="1" applyFill="1" applyBorder="1" applyAlignment="1" applyProtection="1">
      <alignment horizontal="center" vertical="center" wrapText="1"/>
    </xf>
    <xf numFmtId="0" fontId="15" fillId="6" borderId="2" xfId="3" applyFont="1" applyFill="1" applyBorder="1" applyAlignment="1" applyProtection="1">
      <alignment horizontal="center" vertical="center" wrapText="1"/>
    </xf>
    <xf numFmtId="0" fontId="39" fillId="5" borderId="0" xfId="3" applyFont="1" applyFill="1" applyBorder="1" applyAlignment="1" applyProtection="1">
      <alignment horizontal="center" vertical="center" wrapText="1"/>
    </xf>
    <xf numFmtId="0" fontId="14" fillId="5" borderId="0" xfId="3" applyFont="1" applyFill="1" applyBorder="1" applyAlignment="1" applyProtection="1">
      <alignment horizontal="center" vertical="center"/>
    </xf>
    <xf numFmtId="0" fontId="15" fillId="7" borderId="29" xfId="3" applyFont="1" applyFill="1" applyBorder="1" applyAlignment="1" applyProtection="1">
      <alignment horizontal="center" vertical="center" wrapText="1"/>
    </xf>
    <xf numFmtId="0" fontId="14" fillId="8" borderId="1" xfId="3" applyFont="1" applyFill="1" applyBorder="1" applyAlignment="1" applyProtection="1">
      <alignment horizontal="center" vertical="center"/>
    </xf>
    <xf numFmtId="0" fontId="14" fillId="0" borderId="1" xfId="3" applyFont="1" applyBorder="1" applyAlignment="1" applyProtection="1">
      <alignment horizontal="center" vertical="center"/>
    </xf>
    <xf numFmtId="0" fontId="15" fillId="4" borderId="1" xfId="3" applyFont="1" applyFill="1" applyBorder="1" applyAlignment="1" applyProtection="1">
      <alignment horizontal="center" vertical="center"/>
    </xf>
    <xf numFmtId="0" fontId="15" fillId="0" borderId="0" xfId="3" applyFont="1" applyFill="1" applyBorder="1" applyAlignment="1" applyProtection="1">
      <alignment horizontal="center" vertical="center" wrapText="1"/>
    </xf>
    <xf numFmtId="0" fontId="14" fillId="0" borderId="0" xfId="3" applyFont="1" applyBorder="1" applyAlignment="1" applyProtection="1">
      <alignment horizontal="left" vertical="center" wrapText="1"/>
    </xf>
    <xf numFmtId="4" fontId="36" fillId="5" borderId="0" xfId="0" applyNumberFormat="1" applyFont="1" applyFill="1" applyBorder="1" applyAlignment="1" applyProtection="1">
      <alignment vertical="center"/>
    </xf>
    <xf numFmtId="164" fontId="14" fillId="47" borderId="46" xfId="1" applyFont="1" applyFill="1" applyBorder="1" applyAlignment="1" applyProtection="1">
      <alignment horizontal="center" vertical="center" wrapText="1"/>
    </xf>
    <xf numFmtId="169" fontId="25" fillId="46" borderId="106" xfId="0" applyNumberFormat="1" applyFont="1" applyFill="1" applyBorder="1" applyAlignment="1" applyProtection="1">
      <alignment horizontal="right" vertical="center" indent="2"/>
      <protection locked="0"/>
    </xf>
    <xf numFmtId="169" fontId="25" fillId="46" borderId="109" xfId="0" applyNumberFormat="1" applyFont="1" applyFill="1" applyBorder="1" applyAlignment="1" applyProtection="1">
      <alignment horizontal="right" vertical="center" indent="2"/>
      <protection locked="0"/>
    </xf>
    <xf numFmtId="10" fontId="25" fillId="46" borderId="109" xfId="0" applyNumberFormat="1" applyFont="1" applyFill="1" applyBorder="1" applyAlignment="1" applyProtection="1">
      <alignment horizontal="right" vertical="center" indent="2"/>
      <protection locked="0"/>
    </xf>
    <xf numFmtId="10" fontId="32" fillId="43" borderId="111" xfId="2" applyNumberFormat="1" applyFont="1" applyFill="1" applyBorder="1" applyAlignment="1" applyProtection="1">
      <alignment horizontal="right" indent="2"/>
      <protection locked="0"/>
    </xf>
    <xf numFmtId="4" fontId="15" fillId="42" borderId="58" xfId="0" applyNumberFormat="1" applyFont="1" applyFill="1" applyBorder="1" applyAlignment="1" applyProtection="1">
      <alignment horizontal="center" vertical="center" wrapText="1"/>
      <protection locked="0"/>
    </xf>
    <xf numFmtId="164" fontId="14" fillId="27" borderId="58" xfId="1" applyFont="1" applyFill="1" applyBorder="1" applyAlignment="1" applyProtection="1">
      <alignment horizontal="center" vertical="center" wrapText="1"/>
      <protection locked="0"/>
    </xf>
    <xf numFmtId="164" fontId="14" fillId="27" borderId="118" xfId="1" applyFont="1" applyFill="1" applyBorder="1" applyAlignment="1" applyProtection="1">
      <alignment horizontal="center" vertical="center" wrapText="1"/>
      <protection locked="0"/>
    </xf>
    <xf numFmtId="4" fontId="21" fillId="48" borderId="40" xfId="0" applyNumberFormat="1" applyFont="1" applyFill="1" applyBorder="1" applyAlignment="1" applyProtection="1">
      <alignment horizontal="center" vertical="center"/>
      <protection locked="0"/>
    </xf>
    <xf numFmtId="4" fontId="15" fillId="26" borderId="61" xfId="0" applyNumberFormat="1" applyFont="1" applyFill="1" applyBorder="1" applyAlignment="1" applyProtection="1">
      <alignment horizontal="center" vertical="center" wrapText="1"/>
      <protection locked="0"/>
    </xf>
    <xf numFmtId="4" fontId="15" fillId="42" borderId="61" xfId="0" applyNumberFormat="1" applyFont="1" applyFill="1" applyBorder="1" applyAlignment="1" applyProtection="1">
      <alignment horizontal="center" vertical="center" wrapText="1"/>
      <protection locked="0"/>
    </xf>
    <xf numFmtId="4" fontId="14" fillId="25" borderId="3" xfId="0" applyNumberFormat="1" applyFont="1" applyFill="1" applyBorder="1" applyAlignment="1" applyProtection="1">
      <alignment horizontal="right" vertical="center" indent="1"/>
      <protection locked="0"/>
    </xf>
    <xf numFmtId="165" fontId="14" fillId="25" borderId="4" xfId="0" applyNumberFormat="1" applyFont="1" applyFill="1" applyBorder="1" applyAlignment="1" applyProtection="1">
      <alignment horizontal="right" vertical="center" indent="1"/>
      <protection locked="0"/>
    </xf>
    <xf numFmtId="165" fontId="14" fillId="26" borderId="4" xfId="0" applyNumberFormat="1" applyFont="1" applyFill="1" applyBorder="1" applyAlignment="1" applyProtection="1">
      <alignment horizontal="right" vertical="center" indent="1"/>
      <protection locked="0"/>
    </xf>
    <xf numFmtId="165" fontId="14" fillId="25" borderId="3" xfId="0" applyNumberFormat="1" applyFont="1" applyFill="1" applyBorder="1" applyAlignment="1" applyProtection="1">
      <alignment horizontal="right" vertical="center" indent="1"/>
      <protection locked="0"/>
    </xf>
    <xf numFmtId="0" fontId="11" fillId="33" borderId="17" xfId="0" applyFont="1" applyFill="1" applyBorder="1" applyAlignment="1" applyProtection="1">
      <alignment horizontal="center" vertical="center" wrapText="1"/>
      <protection locked="0"/>
    </xf>
    <xf numFmtId="0" fontId="11" fillId="33" borderId="0" xfId="0" applyFont="1" applyFill="1" applyBorder="1" applyAlignment="1" applyProtection="1">
      <alignment horizontal="center" vertical="center" wrapText="1"/>
      <protection locked="0"/>
    </xf>
    <xf numFmtId="0" fontId="66" fillId="12" borderId="27" xfId="0" applyFont="1" applyFill="1" applyBorder="1" applyAlignment="1" applyProtection="1">
      <alignment horizontal="left" wrapText="1"/>
    </xf>
    <xf numFmtId="0" fontId="79" fillId="0" borderId="3" xfId="0" applyFont="1" applyFill="1" applyBorder="1" applyAlignment="1" applyProtection="1">
      <alignment horizontal="right" vertical="center" wrapText="1"/>
    </xf>
    <xf numFmtId="0" fontId="11" fillId="33" borderId="3" xfId="0" applyFont="1" applyFill="1" applyBorder="1" applyAlignment="1" applyProtection="1">
      <alignment horizontal="left" vertical="center" wrapText="1"/>
      <protection locked="0"/>
    </xf>
    <xf numFmtId="0" fontId="75" fillId="17" borderId="0" xfId="0" applyFont="1" applyFill="1" applyBorder="1" applyAlignment="1" applyProtection="1">
      <alignment horizontal="center" vertical="center" wrapText="1"/>
    </xf>
    <xf numFmtId="0" fontId="76" fillId="17" borderId="0" xfId="0" applyFont="1" applyFill="1" applyBorder="1" applyAlignment="1" applyProtection="1">
      <alignment horizontal="center" vertical="center" wrapText="1"/>
    </xf>
    <xf numFmtId="0" fontId="76" fillId="0" borderId="0" xfId="0" applyFont="1" applyFill="1" applyBorder="1" applyAlignment="1" applyProtection="1">
      <alignment horizontal="center" vertical="center" wrapText="1"/>
    </xf>
    <xf numFmtId="0" fontId="52" fillId="0" borderId="0" xfId="0" applyFont="1" applyFill="1" applyBorder="1" applyAlignment="1" applyProtection="1">
      <alignment horizontal="center" vertical="center" wrapText="1"/>
    </xf>
    <xf numFmtId="0" fontId="11" fillId="33" borderId="16" xfId="0" applyFont="1" applyFill="1" applyBorder="1" applyAlignment="1" applyProtection="1">
      <alignment horizontal="center" vertical="center" wrapText="1"/>
      <protection locked="0"/>
    </xf>
    <xf numFmtId="0" fontId="11" fillId="33" borderId="20" xfId="0" applyFont="1" applyFill="1" applyBorder="1" applyAlignment="1" applyProtection="1">
      <alignment horizontal="center" vertical="center" wrapText="1"/>
      <protection locked="0"/>
    </xf>
    <xf numFmtId="0" fontId="13" fillId="39" borderId="1" xfId="0" applyFont="1" applyFill="1" applyBorder="1" applyAlignment="1" applyProtection="1">
      <alignment horizontal="center" vertical="center" wrapText="1"/>
    </xf>
    <xf numFmtId="0" fontId="13" fillId="39" borderId="5" xfId="0" applyFont="1" applyFill="1" applyBorder="1" applyAlignment="1" applyProtection="1">
      <alignment horizontal="center" vertical="center" wrapText="1"/>
    </xf>
    <xf numFmtId="0" fontId="13" fillId="45" borderId="1" xfId="0" applyFont="1" applyFill="1" applyBorder="1" applyAlignment="1" applyProtection="1">
      <alignment horizontal="left" vertical="center"/>
    </xf>
    <xf numFmtId="0" fontId="13" fillId="45" borderId="7" xfId="0" applyFont="1" applyFill="1" applyBorder="1" applyAlignment="1" applyProtection="1">
      <alignment horizontal="left" vertical="center"/>
    </xf>
    <xf numFmtId="4" fontId="32" fillId="0" borderId="0" xfId="0" applyNumberFormat="1" applyFont="1" applyFill="1" applyBorder="1" applyAlignment="1" applyProtection="1">
      <alignment horizontal="left" vertical="center"/>
    </xf>
    <xf numFmtId="0" fontId="4" fillId="0" borderId="0" xfId="0" applyFont="1" applyAlignment="1" applyProtection="1">
      <alignment horizontal="center"/>
    </xf>
    <xf numFmtId="0" fontId="14" fillId="0" borderId="0" xfId="0" applyFont="1" applyAlignment="1" applyProtection="1"/>
    <xf numFmtId="4" fontId="50" fillId="22" borderId="1" xfId="0" applyNumberFormat="1" applyFont="1" applyFill="1" applyBorder="1" applyAlignment="1" applyProtection="1">
      <alignment horizontal="center"/>
      <protection locked="0"/>
    </xf>
    <xf numFmtId="4" fontId="50" fillId="22" borderId="7" xfId="0" applyNumberFormat="1" applyFont="1" applyFill="1" applyBorder="1" applyAlignment="1" applyProtection="1">
      <alignment horizontal="center"/>
      <protection locked="0"/>
    </xf>
    <xf numFmtId="4" fontId="50" fillId="22" borderId="5" xfId="0" applyNumberFormat="1" applyFont="1" applyFill="1" applyBorder="1" applyAlignment="1" applyProtection="1">
      <alignment horizontal="center"/>
      <protection locked="0"/>
    </xf>
    <xf numFmtId="0" fontId="15" fillId="20" borderId="0" xfId="0" applyFont="1" applyFill="1" applyBorder="1" applyAlignment="1" applyProtection="1">
      <alignment horizontal="left" vertical="center" wrapText="1"/>
    </xf>
    <xf numFmtId="0" fontId="32" fillId="12" borderId="0" xfId="0" applyFont="1" applyFill="1" applyBorder="1" applyAlignment="1" applyProtection="1">
      <alignment horizontal="left" vertical="center" wrapText="1"/>
    </xf>
    <xf numFmtId="0" fontId="66" fillId="12" borderId="60" xfId="0" applyFont="1" applyFill="1" applyBorder="1" applyAlignment="1" applyProtection="1">
      <alignment horizontal="left" wrapText="1"/>
    </xf>
    <xf numFmtId="0" fontId="25" fillId="14" borderId="101" xfId="0" applyFont="1" applyFill="1" applyBorder="1" applyAlignment="1" applyProtection="1">
      <alignment horizontal="center" vertical="center" wrapText="1"/>
    </xf>
    <xf numFmtId="0" fontId="14" fillId="18" borderId="55" xfId="0" applyFont="1" applyFill="1" applyBorder="1" applyProtection="1"/>
    <xf numFmtId="0" fontId="14" fillId="18" borderId="56" xfId="0" applyFont="1" applyFill="1" applyBorder="1" applyProtection="1"/>
    <xf numFmtId="0" fontId="21" fillId="14" borderId="45" xfId="0" applyFont="1" applyFill="1" applyBorder="1" applyAlignment="1" applyProtection="1">
      <alignment horizontal="center" vertical="center" wrapText="1"/>
    </xf>
    <xf numFmtId="0" fontId="21" fillId="14" borderId="41" xfId="0" applyFont="1" applyFill="1" applyBorder="1" applyAlignment="1" applyProtection="1">
      <alignment horizontal="center" vertical="center" wrapText="1"/>
    </xf>
    <xf numFmtId="0" fontId="21" fillId="14" borderId="48" xfId="0" applyFont="1" applyFill="1" applyBorder="1" applyAlignment="1" applyProtection="1">
      <alignment horizontal="center" vertical="center" wrapText="1"/>
    </xf>
    <xf numFmtId="0" fontId="21" fillId="14" borderId="49" xfId="0" applyFont="1" applyFill="1" applyBorder="1" applyAlignment="1" applyProtection="1">
      <alignment horizontal="center" vertical="center" wrapText="1"/>
    </xf>
    <xf numFmtId="0" fontId="21" fillId="14" borderId="54" xfId="0" applyFont="1" applyFill="1" applyBorder="1" applyAlignment="1" applyProtection="1">
      <alignment horizontal="center" vertical="center" wrapText="1"/>
    </xf>
    <xf numFmtId="0" fontId="21" fillId="14" borderId="40" xfId="0" applyFont="1" applyFill="1" applyBorder="1" applyAlignment="1" applyProtection="1">
      <alignment horizontal="center" vertical="center" wrapText="1"/>
    </xf>
    <xf numFmtId="0" fontId="14" fillId="27" borderId="1" xfId="0" applyFont="1" applyFill="1" applyBorder="1" applyAlignment="1" applyProtection="1">
      <alignment horizontal="center" vertical="center" wrapText="1"/>
      <protection locked="0"/>
    </xf>
    <xf numFmtId="0" fontId="14" fillId="27" borderId="119" xfId="0" applyFont="1" applyFill="1" applyBorder="1" applyAlignment="1" applyProtection="1">
      <alignment horizontal="center" vertical="center" wrapText="1"/>
      <protection locked="0"/>
    </xf>
    <xf numFmtId="0" fontId="14" fillId="27" borderId="4" xfId="0" applyFont="1" applyFill="1" applyBorder="1" applyAlignment="1" applyProtection="1">
      <alignment horizontal="center" vertical="center" wrapText="1"/>
      <protection locked="0"/>
    </xf>
    <xf numFmtId="0" fontId="14" fillId="27" borderId="2" xfId="0" applyFont="1" applyFill="1" applyBorder="1" applyAlignment="1" applyProtection="1">
      <alignment horizontal="center" vertical="center" wrapText="1"/>
      <protection locked="0"/>
    </xf>
    <xf numFmtId="0" fontId="25" fillId="14" borderId="99" xfId="0" applyFont="1" applyFill="1" applyBorder="1" applyAlignment="1" applyProtection="1">
      <alignment horizontal="center" vertical="center" wrapText="1"/>
    </xf>
    <xf numFmtId="0" fontId="14" fillId="18" borderId="89" xfId="0" applyFont="1" applyFill="1" applyBorder="1" applyProtection="1"/>
    <xf numFmtId="0" fontId="14" fillId="18" borderId="102" xfId="0" applyFont="1" applyFill="1" applyBorder="1" applyProtection="1"/>
    <xf numFmtId="0" fontId="25" fillId="14" borderId="100" xfId="0" applyFont="1" applyFill="1" applyBorder="1" applyAlignment="1" applyProtection="1">
      <alignment horizontal="center" vertical="center" wrapText="1"/>
    </xf>
    <xf numFmtId="0" fontId="25" fillId="14" borderId="76" xfId="0" applyFont="1" applyFill="1" applyBorder="1" applyAlignment="1" applyProtection="1">
      <alignment horizontal="center" vertical="center" wrapText="1"/>
    </xf>
    <xf numFmtId="0" fontId="25" fillId="14" borderId="77" xfId="0" applyFont="1" applyFill="1" applyBorder="1" applyAlignment="1" applyProtection="1">
      <alignment horizontal="center" vertical="center" wrapText="1"/>
    </xf>
    <xf numFmtId="0" fontId="14" fillId="18" borderId="0" xfId="0" applyFont="1" applyFill="1" applyBorder="1" applyProtection="1"/>
    <xf numFmtId="0" fontId="14" fillId="18" borderId="48" xfId="0" applyFont="1" applyFill="1" applyBorder="1" applyProtection="1"/>
    <xf numFmtId="0" fontId="54" fillId="26" borderId="91" xfId="0" applyFont="1" applyFill="1" applyBorder="1" applyAlignment="1" applyProtection="1">
      <alignment horizontal="center" vertical="center"/>
      <protection locked="0"/>
    </xf>
    <xf numFmtId="0" fontId="54" fillId="26" borderId="3" xfId="0" applyFont="1" applyFill="1" applyBorder="1" applyAlignment="1" applyProtection="1">
      <alignment horizontal="center" vertical="center"/>
      <protection locked="0"/>
    </xf>
    <xf numFmtId="0" fontId="54" fillId="26" borderId="85" xfId="0" applyFont="1" applyFill="1" applyBorder="1" applyAlignment="1" applyProtection="1">
      <alignment horizontal="center" vertical="center"/>
      <protection locked="0"/>
    </xf>
    <xf numFmtId="0" fontId="54" fillId="26" borderId="92" xfId="0" applyFont="1" applyFill="1" applyBorder="1" applyAlignment="1" applyProtection="1">
      <alignment horizontal="center" vertical="center"/>
      <protection locked="0"/>
    </xf>
    <xf numFmtId="0" fontId="54" fillId="26" borderId="93" xfId="0" applyFont="1" applyFill="1" applyBorder="1" applyAlignment="1" applyProtection="1">
      <alignment horizontal="center" vertical="center"/>
      <protection locked="0"/>
    </xf>
    <xf numFmtId="0" fontId="54" fillId="26" borderId="94" xfId="0" applyFont="1" applyFill="1" applyBorder="1" applyAlignment="1" applyProtection="1">
      <alignment horizontal="center" vertical="center"/>
      <protection locked="0"/>
    </xf>
    <xf numFmtId="0" fontId="21" fillId="14" borderId="43" xfId="0" applyFont="1" applyFill="1" applyBorder="1" applyAlignment="1" applyProtection="1">
      <alignment horizontal="center" vertical="center"/>
    </xf>
    <xf numFmtId="0" fontId="14" fillId="18" borderId="53" xfId="0" applyFont="1" applyFill="1" applyBorder="1" applyProtection="1"/>
    <xf numFmtId="0" fontId="14" fillId="18" borderId="46" xfId="0" applyFont="1" applyFill="1" applyBorder="1" applyProtection="1"/>
    <xf numFmtId="0" fontId="25" fillId="14" borderId="49" xfId="0" applyFont="1" applyFill="1" applyBorder="1" applyAlignment="1" applyProtection="1">
      <alignment horizontal="center" vertical="center" wrapText="1"/>
    </xf>
    <xf numFmtId="0" fontId="25" fillId="14" borderId="54" xfId="0" applyFont="1" applyFill="1" applyBorder="1" applyAlignment="1" applyProtection="1">
      <alignment horizontal="center" vertical="center" wrapText="1"/>
    </xf>
    <xf numFmtId="0" fontId="25" fillId="14" borderId="40" xfId="0" applyFont="1" applyFill="1" applyBorder="1" applyAlignment="1" applyProtection="1">
      <alignment horizontal="center" vertical="center" wrapText="1"/>
    </xf>
    <xf numFmtId="0" fontId="14" fillId="17" borderId="44" xfId="0" applyFont="1" applyFill="1" applyBorder="1" applyAlignment="1" applyProtection="1">
      <alignment horizontal="left" vertical="top" wrapText="1"/>
    </xf>
    <xf numFmtId="0" fontId="14" fillId="17" borderId="0" xfId="0" applyFont="1" applyFill="1" applyBorder="1" applyAlignment="1" applyProtection="1">
      <alignment horizontal="left" vertical="top" wrapText="1"/>
    </xf>
    <xf numFmtId="0" fontId="25" fillId="14" borderId="50" xfId="0" applyFont="1" applyFill="1" applyBorder="1" applyAlignment="1" applyProtection="1">
      <alignment horizontal="center" vertical="center" wrapText="1"/>
    </xf>
    <xf numFmtId="0" fontId="14" fillId="18" borderId="51" xfId="0" applyFont="1" applyFill="1" applyBorder="1" applyProtection="1"/>
    <xf numFmtId="0" fontId="25" fillId="14" borderId="95" xfId="0" applyFont="1" applyFill="1" applyBorder="1" applyAlignment="1" applyProtection="1">
      <alignment horizontal="center" vertical="center" wrapText="1"/>
    </xf>
    <xf numFmtId="0" fontId="14" fillId="18" borderId="98" xfId="0" applyFont="1" applyFill="1" applyBorder="1" applyProtection="1"/>
    <xf numFmtId="0" fontId="14" fillId="18" borderId="87" xfId="0" applyFont="1" applyFill="1" applyBorder="1" applyProtection="1"/>
    <xf numFmtId="0" fontId="25" fillId="14" borderId="43" xfId="0" applyFont="1" applyFill="1" applyBorder="1" applyAlignment="1" applyProtection="1">
      <alignment horizontal="center" vertical="center" wrapText="1"/>
    </xf>
    <xf numFmtId="0" fontId="25" fillId="14" borderId="53" xfId="0" applyFont="1" applyFill="1" applyBorder="1" applyAlignment="1" applyProtection="1">
      <alignment horizontal="center" vertical="center" wrapText="1"/>
    </xf>
    <xf numFmtId="0" fontId="25" fillId="14" borderId="75" xfId="0" applyFont="1" applyFill="1" applyBorder="1" applyAlignment="1" applyProtection="1">
      <alignment horizontal="center" vertical="center" wrapText="1"/>
    </xf>
    <xf numFmtId="0" fontId="25" fillId="14" borderId="96" xfId="0" applyFont="1" applyFill="1" applyBorder="1" applyAlignment="1" applyProtection="1">
      <alignment horizontal="center" vertical="center" wrapText="1"/>
    </xf>
    <xf numFmtId="0" fontId="25" fillId="14" borderId="17" xfId="0" applyFont="1" applyFill="1" applyBorder="1" applyAlignment="1" applyProtection="1">
      <alignment horizontal="center" vertical="center" wrapText="1"/>
    </xf>
    <xf numFmtId="0" fontId="25" fillId="14" borderId="14" xfId="0" applyFont="1" applyFill="1" applyBorder="1" applyAlignment="1" applyProtection="1">
      <alignment horizontal="center" vertical="center" wrapText="1"/>
    </xf>
    <xf numFmtId="0" fontId="25" fillId="14" borderId="97" xfId="0" applyFont="1" applyFill="1" applyBorder="1" applyAlignment="1" applyProtection="1">
      <alignment horizontal="center" vertical="center" wrapText="1"/>
    </xf>
    <xf numFmtId="0" fontId="25" fillId="14" borderId="18" xfId="0" applyFont="1" applyFill="1" applyBorder="1" applyAlignment="1" applyProtection="1">
      <alignment horizontal="center" vertical="center" wrapText="1"/>
    </xf>
    <xf numFmtId="0" fontId="25" fillId="14" borderId="2" xfId="0" applyFont="1" applyFill="1" applyBorder="1" applyAlignment="1" applyProtection="1">
      <alignment horizontal="center" vertical="center" wrapText="1"/>
    </xf>
    <xf numFmtId="0" fontId="25" fillId="14" borderId="80" xfId="0" applyFont="1" applyFill="1" applyBorder="1" applyAlignment="1" applyProtection="1">
      <alignment horizontal="center" vertical="center" wrapText="1"/>
    </xf>
    <xf numFmtId="0" fontId="25" fillId="14" borderId="81" xfId="0" applyFont="1" applyFill="1" applyBorder="1" applyAlignment="1" applyProtection="1">
      <alignment horizontal="center" vertical="center" wrapText="1"/>
    </xf>
    <xf numFmtId="0" fontId="25" fillId="14" borderId="82" xfId="0" applyFont="1" applyFill="1" applyBorder="1" applyAlignment="1" applyProtection="1">
      <alignment horizontal="center" vertical="center" wrapText="1"/>
    </xf>
    <xf numFmtId="0" fontId="25" fillId="14" borderId="83" xfId="0" applyFont="1" applyFill="1" applyBorder="1" applyAlignment="1" applyProtection="1">
      <alignment horizontal="center" vertical="center" wrapText="1"/>
    </xf>
    <xf numFmtId="0" fontId="21" fillId="17" borderId="44" xfId="0" applyFont="1" applyFill="1" applyBorder="1" applyAlignment="1" applyProtection="1">
      <alignment horizontal="left" vertical="top"/>
    </xf>
    <xf numFmtId="0" fontId="21" fillId="17" borderId="0" xfId="0" applyFont="1" applyFill="1" applyBorder="1" applyAlignment="1" applyProtection="1">
      <alignment horizontal="left" vertical="top"/>
    </xf>
    <xf numFmtId="0" fontId="80" fillId="17" borderId="0" xfId="0" applyFont="1" applyFill="1" applyBorder="1" applyAlignment="1" applyProtection="1">
      <alignment horizontal="left" vertical="top" wrapText="1"/>
    </xf>
    <xf numFmtId="0" fontId="25" fillId="17" borderId="0" xfId="0" applyFont="1" applyFill="1" applyBorder="1" applyAlignment="1" applyProtection="1">
      <alignment horizontal="center" wrapText="1"/>
    </xf>
    <xf numFmtId="0" fontId="14" fillId="0" borderId="0" xfId="0" applyFont="1" applyFill="1" applyBorder="1" applyProtection="1"/>
    <xf numFmtId="0" fontId="21" fillId="14" borderId="53" xfId="0" applyFont="1" applyFill="1" applyBorder="1" applyAlignment="1" applyProtection="1">
      <alignment horizontal="center" vertical="center"/>
    </xf>
    <xf numFmtId="0" fontId="25" fillId="14" borderId="47" xfId="0" applyFont="1" applyFill="1" applyBorder="1" applyAlignment="1" applyProtection="1">
      <alignment horizontal="center" vertical="center" wrapText="1"/>
    </xf>
    <xf numFmtId="0" fontId="25" fillId="14" borderId="0" xfId="0" applyFont="1" applyFill="1" applyBorder="1" applyAlignment="1" applyProtection="1">
      <alignment horizontal="center" vertical="center" wrapText="1"/>
    </xf>
    <xf numFmtId="0" fontId="25" fillId="14" borderId="103" xfId="0" applyFont="1" applyFill="1" applyBorder="1" applyAlignment="1" applyProtection="1">
      <alignment horizontal="center" vertical="center" wrapText="1"/>
    </xf>
    <xf numFmtId="0" fontId="25" fillId="13" borderId="46" xfId="0" applyFont="1" applyFill="1" applyBorder="1" applyAlignment="1" applyProtection="1">
      <alignment horizontal="center" wrapText="1"/>
    </xf>
    <xf numFmtId="0" fontId="14" fillId="18" borderId="47" xfId="0" applyFont="1" applyFill="1" applyBorder="1" applyProtection="1"/>
    <xf numFmtId="0" fontId="77" fillId="0" borderId="0" xfId="0" applyFont="1" applyFill="1" applyBorder="1" applyAlignment="1" applyProtection="1">
      <alignment vertical="center"/>
    </xf>
    <xf numFmtId="0" fontId="48" fillId="0" borderId="0" xfId="0" applyFont="1" applyFill="1" applyBorder="1" applyAlignment="1" applyProtection="1">
      <alignment vertical="center"/>
    </xf>
    <xf numFmtId="0" fontId="25" fillId="13" borderId="43" xfId="0" applyFont="1" applyFill="1" applyBorder="1" applyAlignment="1" applyProtection="1">
      <alignment horizontal="center" wrapText="1"/>
    </xf>
    <xf numFmtId="0" fontId="14" fillId="18" borderId="44" xfId="0" applyFont="1" applyFill="1" applyBorder="1" applyProtection="1"/>
    <xf numFmtId="0" fontId="14" fillId="18" borderId="45" xfId="0" applyFont="1" applyFill="1" applyBorder="1" applyProtection="1"/>
    <xf numFmtId="0" fontId="21" fillId="17" borderId="0" xfId="0" applyFont="1" applyFill="1" applyBorder="1" applyAlignment="1" applyProtection="1">
      <alignment horizontal="center"/>
    </xf>
    <xf numFmtId="0" fontId="68" fillId="40" borderId="0" xfId="0" applyFont="1" applyFill="1" applyBorder="1" applyAlignment="1" applyProtection="1">
      <alignment horizontal="center" vertical="center" wrapText="1"/>
    </xf>
    <xf numFmtId="0" fontId="15" fillId="25" borderId="3" xfId="3" applyFont="1" applyFill="1" applyBorder="1" applyAlignment="1" applyProtection="1">
      <alignment horizontal="center" vertical="center"/>
    </xf>
    <xf numFmtId="0" fontId="15" fillId="23" borderId="24" xfId="3" applyFont="1" applyFill="1" applyBorder="1" applyAlignment="1" applyProtection="1">
      <alignment horizontal="center" vertical="center" wrapText="1"/>
    </xf>
    <xf numFmtId="0" fontId="15" fillId="23" borderId="28" xfId="3" applyFont="1" applyFill="1" applyBorder="1" applyAlignment="1" applyProtection="1">
      <alignment horizontal="center" vertical="center" wrapText="1"/>
    </xf>
    <xf numFmtId="0" fontId="15" fillId="23" borderId="19" xfId="3" applyFont="1" applyFill="1" applyBorder="1" applyAlignment="1" applyProtection="1">
      <alignment horizontal="center" vertical="center" wrapText="1"/>
    </xf>
    <xf numFmtId="0" fontId="15" fillId="23" borderId="25" xfId="3" applyFont="1" applyFill="1" applyBorder="1" applyAlignment="1" applyProtection="1">
      <alignment horizontal="center" vertical="center" wrapText="1"/>
    </xf>
    <xf numFmtId="0" fontId="16" fillId="20" borderId="64" xfId="5" applyFont="1" applyFill="1" applyBorder="1" applyAlignment="1" applyProtection="1">
      <alignment horizontal="left" vertical="center" wrapText="1"/>
    </xf>
    <xf numFmtId="0" fontId="31" fillId="20" borderId="20" xfId="3" applyFont="1" applyFill="1" applyBorder="1" applyAlignment="1" applyProtection="1">
      <alignment horizontal="right" vertical="center" wrapText="1"/>
    </xf>
    <xf numFmtId="0" fontId="31" fillId="20" borderId="33" xfId="3" applyFont="1" applyFill="1" applyBorder="1" applyAlignment="1" applyProtection="1">
      <alignment horizontal="right" vertical="center" wrapText="1"/>
    </xf>
    <xf numFmtId="0" fontId="16" fillId="20" borderId="65" xfId="5" applyFont="1" applyFill="1" applyBorder="1" applyAlignment="1" applyProtection="1">
      <alignment horizontal="left" vertical="center" wrapText="1"/>
    </xf>
    <xf numFmtId="0" fontId="16" fillId="20" borderId="66" xfId="5" applyFont="1" applyFill="1" applyBorder="1" applyAlignment="1" applyProtection="1">
      <alignment horizontal="left" vertical="center" wrapText="1"/>
    </xf>
    <xf numFmtId="0" fontId="31" fillId="20" borderId="0" xfId="3" applyFont="1" applyFill="1" applyBorder="1" applyAlignment="1" applyProtection="1">
      <alignment horizontal="right" vertical="center" wrapText="1"/>
    </xf>
    <xf numFmtId="0" fontId="31" fillId="20" borderId="34" xfId="3" applyFont="1" applyFill="1" applyBorder="1" applyAlignment="1" applyProtection="1">
      <alignment horizontal="right" vertical="center" wrapText="1"/>
    </xf>
    <xf numFmtId="0" fontId="24" fillId="20" borderId="20" xfId="3" applyFont="1" applyFill="1" applyBorder="1" applyAlignment="1" applyProtection="1">
      <alignment horizontal="right" vertical="center" wrapText="1"/>
    </xf>
    <xf numFmtId="0" fontId="24" fillId="20" borderId="33" xfId="3" applyFont="1" applyFill="1" applyBorder="1" applyAlignment="1" applyProtection="1">
      <alignment horizontal="right" vertical="center" wrapText="1"/>
    </xf>
    <xf numFmtId="0" fontId="21" fillId="0" borderId="63" xfId="0" applyFont="1" applyFill="1" applyBorder="1" applyAlignment="1" applyProtection="1">
      <alignment horizontal="left" vertical="center" wrapText="1"/>
    </xf>
    <xf numFmtId="0" fontId="21" fillId="0" borderId="20" xfId="0" applyFont="1" applyFill="1" applyBorder="1" applyAlignment="1" applyProtection="1">
      <alignment horizontal="left" vertical="center" wrapText="1"/>
    </xf>
    <xf numFmtId="0" fontId="21" fillId="0" borderId="23" xfId="0" applyFont="1" applyFill="1" applyBorder="1" applyAlignment="1" applyProtection="1">
      <alignment horizontal="left" vertical="center" wrapText="1"/>
    </xf>
    <xf numFmtId="0" fontId="21" fillId="0" borderId="3" xfId="0" applyFont="1" applyFill="1" applyBorder="1" applyAlignment="1" applyProtection="1">
      <alignment horizontal="left" vertical="center" wrapText="1"/>
    </xf>
    <xf numFmtId="0" fontId="30" fillId="17" borderId="44" xfId="0" applyFont="1" applyFill="1" applyBorder="1" applyAlignment="1" applyProtection="1">
      <alignment horizontal="right" vertical="center" wrapText="1"/>
    </xf>
    <xf numFmtId="0" fontId="20" fillId="20" borderId="59" xfId="4" applyFont="1" applyFill="1" applyBorder="1" applyAlignment="1" applyProtection="1">
      <alignment horizontal="left"/>
    </xf>
    <xf numFmtId="0" fontId="14" fillId="0" borderId="1" xfId="0" applyFont="1" applyFill="1" applyBorder="1" applyAlignment="1" applyProtection="1">
      <alignment vertical="center"/>
    </xf>
    <xf numFmtId="0" fontId="14" fillId="0" borderId="7" xfId="0" applyFont="1" applyFill="1" applyBorder="1" applyAlignment="1" applyProtection="1">
      <alignment vertical="center"/>
    </xf>
    <xf numFmtId="0" fontId="14" fillId="0" borderId="5" xfId="0" applyFont="1" applyFill="1" applyBorder="1" applyAlignment="1" applyProtection="1">
      <alignment vertical="center"/>
    </xf>
    <xf numFmtId="0" fontId="21" fillId="0" borderId="68" xfId="0" applyFont="1" applyFill="1" applyBorder="1" applyAlignment="1" applyProtection="1">
      <alignment vertical="center" wrapText="1"/>
    </xf>
    <xf numFmtId="0" fontId="21" fillId="0" borderId="7" xfId="0" applyFont="1" applyFill="1" applyBorder="1" applyAlignment="1" applyProtection="1">
      <alignment vertical="center" wrapText="1"/>
    </xf>
    <xf numFmtId="0" fontId="21" fillId="0" borderId="5" xfId="0" applyFont="1" applyFill="1" applyBorder="1" applyAlignment="1" applyProtection="1">
      <alignment vertical="center" wrapText="1"/>
    </xf>
    <xf numFmtId="0" fontId="15" fillId="20" borderId="1" xfId="0" applyFont="1" applyFill="1" applyBorder="1" applyAlignment="1" applyProtection="1"/>
    <xf numFmtId="0" fontId="15" fillId="20" borderId="7" xfId="0" applyFont="1" applyFill="1" applyBorder="1" applyAlignment="1" applyProtection="1"/>
    <xf numFmtId="0" fontId="15" fillId="20" borderId="5" xfId="0" applyFont="1" applyFill="1" applyBorder="1" applyAlignment="1" applyProtection="1"/>
    <xf numFmtId="0" fontId="25" fillId="0" borderId="52" xfId="0" applyFont="1" applyFill="1" applyBorder="1" applyAlignment="1" applyProtection="1">
      <alignment horizontal="left" wrapText="1"/>
    </xf>
    <xf numFmtId="0" fontId="25" fillId="0" borderId="50" xfId="0" applyFont="1" applyFill="1" applyBorder="1" applyAlignment="1" applyProtection="1">
      <alignment horizontal="left" wrapText="1"/>
    </xf>
    <xf numFmtId="0" fontId="25" fillId="0" borderId="51" xfId="0" applyFont="1" applyFill="1" applyBorder="1" applyAlignment="1" applyProtection="1">
      <alignment horizontal="left" wrapText="1"/>
    </xf>
    <xf numFmtId="0" fontId="15" fillId="0" borderId="1" xfId="0" applyFont="1" applyFill="1" applyBorder="1" applyAlignment="1" applyProtection="1">
      <alignment vertical="center"/>
    </xf>
    <xf numFmtId="0" fontId="15" fillId="0" borderId="7" xfId="0" applyFont="1" applyFill="1" applyBorder="1" applyAlignment="1" applyProtection="1">
      <alignment vertical="center"/>
    </xf>
    <xf numFmtId="0" fontId="15" fillId="0" borderId="5" xfId="0" applyFont="1" applyFill="1" applyBorder="1" applyAlignment="1" applyProtection="1">
      <alignment vertical="center"/>
    </xf>
    <xf numFmtId="0" fontId="14" fillId="0" borderId="3" xfId="0" applyFont="1" applyFill="1" applyBorder="1" applyAlignment="1" applyProtection="1">
      <alignment vertical="center"/>
    </xf>
    <xf numFmtId="0" fontId="21" fillId="0" borderId="52" xfId="0" applyFont="1" applyFill="1" applyBorder="1" applyAlignment="1" applyProtection="1">
      <alignment horizontal="left" vertical="center" wrapText="1"/>
    </xf>
    <xf numFmtId="0" fontId="21" fillId="0" borderId="50" xfId="0" applyFont="1" applyFill="1" applyBorder="1" applyAlignment="1" applyProtection="1">
      <alignment horizontal="left" vertical="center" wrapText="1"/>
    </xf>
    <xf numFmtId="0" fontId="21" fillId="0" borderId="51" xfId="0" applyFont="1" applyFill="1" applyBorder="1" applyAlignment="1" applyProtection="1">
      <alignment horizontal="left" vertical="center" wrapText="1"/>
    </xf>
    <xf numFmtId="0" fontId="14" fillId="0" borderId="52" xfId="0" applyFont="1" applyFill="1" applyBorder="1" applyAlignment="1" applyProtection="1">
      <alignment horizontal="left" wrapText="1"/>
    </xf>
    <xf numFmtId="0" fontId="14" fillId="0" borderId="50" xfId="0" applyFont="1" applyFill="1" applyBorder="1" applyAlignment="1" applyProtection="1">
      <alignment horizontal="left" wrapText="1"/>
    </xf>
    <xf numFmtId="0" fontId="14" fillId="0" borderId="51" xfId="0" applyFont="1" applyFill="1" applyBorder="1" applyAlignment="1" applyProtection="1">
      <alignment horizontal="left" wrapText="1"/>
    </xf>
    <xf numFmtId="0" fontId="24" fillId="17" borderId="44" xfId="0" applyFont="1" applyFill="1" applyBorder="1" applyAlignment="1" applyProtection="1">
      <alignment horizontal="right" vertical="center" wrapText="1"/>
    </xf>
    <xf numFmtId="0" fontId="15" fillId="0" borderId="52" xfId="0" applyFont="1" applyFill="1" applyBorder="1" applyAlignment="1" applyProtection="1">
      <alignment horizontal="left" vertical="center" wrapText="1"/>
    </xf>
    <xf numFmtId="0" fontId="15" fillId="0" borderId="50" xfId="0" applyFont="1" applyFill="1" applyBorder="1" applyAlignment="1" applyProtection="1">
      <alignment horizontal="left" vertical="center" wrapText="1"/>
    </xf>
    <xf numFmtId="0" fontId="15" fillId="0" borderId="51" xfId="0" applyFont="1" applyFill="1" applyBorder="1" applyAlignment="1" applyProtection="1">
      <alignment horizontal="left" vertical="center" wrapText="1"/>
    </xf>
    <xf numFmtId="0" fontId="14" fillId="0" borderId="52" xfId="0" applyFont="1" applyFill="1" applyBorder="1" applyAlignment="1" applyProtection="1">
      <alignment horizontal="left" vertical="center" wrapText="1"/>
    </xf>
    <xf numFmtId="0" fontId="14" fillId="0" borderId="50" xfId="0" applyFont="1" applyFill="1" applyBorder="1" applyAlignment="1" applyProtection="1">
      <alignment horizontal="left" vertical="center" wrapText="1"/>
    </xf>
    <xf numFmtId="0" fontId="14" fillId="0" borderId="51" xfId="0" applyFont="1" applyFill="1" applyBorder="1" applyAlignment="1" applyProtection="1">
      <alignment horizontal="left" vertical="center" wrapText="1"/>
    </xf>
    <xf numFmtId="0" fontId="55" fillId="20" borderId="0" xfId="0" applyFont="1" applyFill="1" applyBorder="1" applyAlignment="1" applyProtection="1">
      <alignment horizontal="center" vertical="center"/>
    </xf>
    <xf numFmtId="0" fontId="39" fillId="20" borderId="0" xfId="0" applyFont="1" applyFill="1" applyBorder="1" applyAlignment="1" applyProtection="1">
      <alignment horizontal="center" vertical="center"/>
    </xf>
    <xf numFmtId="0" fontId="13" fillId="20" borderId="0" xfId="0" applyFont="1" applyFill="1" applyBorder="1" applyAlignment="1" applyProtection="1">
      <alignment horizontal="center" vertical="center"/>
    </xf>
    <xf numFmtId="0" fontId="15" fillId="23" borderId="16" xfId="0" applyFont="1" applyFill="1" applyBorder="1" applyAlignment="1" applyProtection="1">
      <alignment horizontal="center" vertical="center"/>
    </xf>
    <xf numFmtId="0" fontId="15" fillId="23" borderId="20" xfId="0" applyFont="1" applyFill="1" applyBorder="1" applyAlignment="1" applyProtection="1">
      <alignment horizontal="center" vertical="center"/>
    </xf>
    <xf numFmtId="0" fontId="15" fillId="23" borderId="23" xfId="0" applyFont="1" applyFill="1" applyBorder="1" applyAlignment="1" applyProtection="1">
      <alignment horizontal="center" vertical="center"/>
    </xf>
    <xf numFmtId="0" fontId="15" fillId="23" borderId="14" xfId="0" applyFont="1" applyFill="1" applyBorder="1" applyAlignment="1" applyProtection="1">
      <alignment horizontal="center" vertical="center"/>
    </xf>
    <xf numFmtId="0" fontId="15" fillId="23" borderId="15" xfId="0" applyFont="1" applyFill="1" applyBorder="1" applyAlignment="1" applyProtection="1">
      <alignment horizontal="center" vertical="center"/>
    </xf>
    <xf numFmtId="0" fontId="15" fillId="23" borderId="6" xfId="0" applyFont="1" applyFill="1" applyBorder="1" applyAlignment="1" applyProtection="1">
      <alignment horizontal="center" vertical="center"/>
    </xf>
    <xf numFmtId="0" fontId="14" fillId="20" borderId="16" xfId="0" applyFont="1" applyFill="1" applyBorder="1" applyAlignment="1" applyProtection="1">
      <alignment horizontal="center" vertical="center" wrapText="1"/>
    </xf>
    <xf numFmtId="0" fontId="14" fillId="20" borderId="20" xfId="0" applyFont="1" applyFill="1" applyBorder="1" applyAlignment="1" applyProtection="1">
      <alignment horizontal="center" vertical="center" wrapText="1"/>
    </xf>
    <xf numFmtId="0" fontId="14" fillId="20" borderId="23" xfId="0" applyFont="1" applyFill="1" applyBorder="1" applyAlignment="1" applyProtection="1">
      <alignment horizontal="center" vertical="center" wrapText="1"/>
    </xf>
    <xf numFmtId="0" fontId="14" fillId="20" borderId="14" xfId="0" applyFont="1" applyFill="1" applyBorder="1" applyAlignment="1" applyProtection="1">
      <alignment horizontal="center" vertical="center" wrapText="1"/>
    </xf>
    <xf numFmtId="0" fontId="14" fillId="20" borderId="15" xfId="0" applyFont="1" applyFill="1" applyBorder="1" applyAlignment="1" applyProtection="1">
      <alignment horizontal="center" vertical="center" wrapText="1"/>
    </xf>
    <xf numFmtId="0" fontId="14" fillId="20" borderId="6" xfId="0" applyFont="1" applyFill="1" applyBorder="1" applyAlignment="1" applyProtection="1">
      <alignment horizontal="center" vertical="center" wrapText="1"/>
    </xf>
    <xf numFmtId="0" fontId="15" fillId="23" borderId="9" xfId="3" applyFont="1" applyFill="1" applyBorder="1" applyAlignment="1" applyProtection="1">
      <alignment horizontal="center" vertical="center"/>
    </xf>
    <xf numFmtId="0" fontId="15" fillId="23" borderId="8" xfId="3" applyFont="1" applyFill="1" applyBorder="1" applyAlignment="1" applyProtection="1">
      <alignment horizontal="center" vertical="center"/>
    </xf>
    <xf numFmtId="0" fontId="15" fillId="23" borderId="13" xfId="3" applyFont="1" applyFill="1" applyBorder="1" applyAlignment="1" applyProtection="1">
      <alignment horizontal="center" vertical="center"/>
    </xf>
    <xf numFmtId="0" fontId="24" fillId="20" borderId="0" xfId="3" applyFont="1" applyFill="1" applyBorder="1" applyAlignment="1" applyProtection="1">
      <alignment horizontal="right" vertical="center" wrapText="1"/>
    </xf>
    <xf numFmtId="0" fontId="14" fillId="20" borderId="0" xfId="0" applyFont="1" applyFill="1" applyBorder="1" applyAlignment="1" applyProtection="1">
      <alignment horizontal="center" vertical="center"/>
    </xf>
    <xf numFmtId="0" fontId="15" fillId="20" borderId="0" xfId="0" applyFont="1" applyFill="1" applyBorder="1" applyAlignment="1" applyProtection="1">
      <alignment horizontal="center" vertical="center"/>
    </xf>
    <xf numFmtId="0" fontId="78" fillId="5" borderId="0" xfId="0" applyFont="1" applyFill="1" applyBorder="1" applyAlignment="1" applyProtection="1">
      <alignment horizontal="center"/>
    </xf>
    <xf numFmtId="0" fontId="79" fillId="5" borderId="0" xfId="0" applyFont="1" applyFill="1" applyBorder="1" applyAlignment="1" applyProtection="1">
      <alignment horizontal="center" wrapText="1"/>
    </xf>
    <xf numFmtId="0" fontId="11" fillId="5" borderId="0" xfId="0" applyFont="1" applyFill="1" applyBorder="1" applyAlignment="1" applyProtection="1">
      <alignment horizontal="center"/>
    </xf>
    <xf numFmtId="0" fontId="32" fillId="28" borderId="16" xfId="0" applyFont="1" applyFill="1" applyBorder="1" applyAlignment="1" applyProtection="1">
      <alignment horizontal="center"/>
    </xf>
    <xf numFmtId="0" fontId="32" fillId="28" borderId="20" xfId="0" applyFont="1" applyFill="1" applyBorder="1" applyAlignment="1" applyProtection="1">
      <alignment horizontal="center"/>
    </xf>
    <xf numFmtId="0" fontId="32" fillId="28" borderId="23" xfId="0" applyFont="1" applyFill="1" applyBorder="1" applyAlignment="1" applyProtection="1">
      <alignment horizontal="center"/>
    </xf>
    <xf numFmtId="0" fontId="32" fillId="28" borderId="14" xfId="0" applyFont="1" applyFill="1" applyBorder="1" applyAlignment="1" applyProtection="1">
      <alignment horizontal="center"/>
    </xf>
    <xf numFmtId="0" fontId="32" fillId="28" borderId="15" xfId="0" applyFont="1" applyFill="1" applyBorder="1" applyAlignment="1" applyProtection="1">
      <alignment horizontal="center"/>
    </xf>
    <xf numFmtId="0" fontId="32" fillId="28" borderId="6" xfId="0" applyFont="1" applyFill="1" applyBorder="1" applyAlignment="1" applyProtection="1">
      <alignment horizontal="center"/>
    </xf>
    <xf numFmtId="0" fontId="15" fillId="3" borderId="1" xfId="3" applyFont="1" applyFill="1" applyBorder="1" applyAlignment="1" applyProtection="1">
      <alignment horizontal="center" vertical="center" wrapText="1"/>
    </xf>
    <xf numFmtId="0" fontId="15" fillId="3" borderId="7" xfId="3" applyFont="1" applyFill="1" applyBorder="1" applyAlignment="1" applyProtection="1">
      <alignment horizontal="center" vertical="center" wrapText="1"/>
    </xf>
    <xf numFmtId="0" fontId="15" fillId="3" borderId="5" xfId="3" applyFont="1" applyFill="1" applyBorder="1" applyAlignment="1" applyProtection="1">
      <alignment horizontal="center" vertical="center" wrapText="1"/>
    </xf>
    <xf numFmtId="0" fontId="32" fillId="0" borderId="9" xfId="0" applyFont="1" applyBorder="1" applyAlignment="1" applyProtection="1">
      <alignment horizontal="center" vertical="center"/>
    </xf>
    <xf numFmtId="0" fontId="32" fillId="0" borderId="8" xfId="0" applyFont="1" applyBorder="1" applyAlignment="1" applyProtection="1">
      <alignment horizontal="center" vertical="center"/>
    </xf>
    <xf numFmtId="0" fontId="32" fillId="0" borderId="13" xfId="0" applyFont="1" applyBorder="1" applyAlignment="1" applyProtection="1">
      <alignment horizontal="center" vertical="center"/>
    </xf>
    <xf numFmtId="0" fontId="12" fillId="5" borderId="105" xfId="0" applyFont="1" applyFill="1" applyBorder="1" applyAlignment="1" applyProtection="1">
      <alignment horizontal="left"/>
    </xf>
    <xf numFmtId="0" fontId="12" fillId="5" borderId="71" xfId="0" applyFont="1" applyFill="1" applyBorder="1" applyAlignment="1" applyProtection="1">
      <alignment horizontal="left"/>
    </xf>
    <xf numFmtId="0" fontId="12" fillId="5" borderId="72" xfId="0" applyFont="1" applyFill="1" applyBorder="1" applyAlignment="1" applyProtection="1">
      <alignment horizontal="left"/>
    </xf>
    <xf numFmtId="0" fontId="12" fillId="5" borderId="107" xfId="0" applyFont="1" applyFill="1" applyBorder="1" applyAlignment="1" applyProtection="1">
      <alignment horizontal="left"/>
    </xf>
    <xf numFmtId="0" fontId="12" fillId="5" borderId="7" xfId="0" applyFont="1" applyFill="1" applyBorder="1" applyAlignment="1" applyProtection="1">
      <alignment horizontal="left"/>
    </xf>
    <xf numFmtId="0" fontId="12" fillId="5" borderId="108" xfId="0" applyFont="1" applyFill="1" applyBorder="1" applyAlignment="1" applyProtection="1">
      <alignment horizontal="left"/>
    </xf>
    <xf numFmtId="0" fontId="12" fillId="5" borderId="110" xfId="0" applyFont="1" applyFill="1" applyBorder="1" applyAlignment="1" applyProtection="1">
      <alignment horizontal="left"/>
    </xf>
    <xf numFmtId="0" fontId="12" fillId="5" borderId="73" xfId="0" applyFont="1" applyFill="1" applyBorder="1" applyAlignment="1" applyProtection="1">
      <alignment horizontal="left"/>
    </xf>
    <xf numFmtId="0" fontId="12" fillId="5" borderId="74" xfId="0" applyFont="1" applyFill="1" applyBorder="1" applyAlignment="1" applyProtection="1">
      <alignment horizontal="left"/>
    </xf>
    <xf numFmtId="0" fontId="32" fillId="0" borderId="9" xfId="0" applyFont="1" applyBorder="1" applyAlignment="1" applyProtection="1">
      <alignment horizontal="right" vertical="center"/>
    </xf>
    <xf numFmtId="0" fontId="32" fillId="0" borderId="8" xfId="0" applyFont="1" applyBorder="1" applyAlignment="1" applyProtection="1">
      <alignment horizontal="right" vertical="center"/>
    </xf>
    <xf numFmtId="0" fontId="32" fillId="0" borderId="13" xfId="0" applyFont="1" applyBorder="1" applyAlignment="1" applyProtection="1">
      <alignment horizontal="right" vertical="center"/>
    </xf>
    <xf numFmtId="0" fontId="41" fillId="12" borderId="104" xfId="0" applyFont="1" applyFill="1" applyBorder="1" applyAlignment="1" applyProtection="1">
      <alignment horizontal="left"/>
    </xf>
    <xf numFmtId="0" fontId="42" fillId="12" borderId="0" xfId="0" applyFont="1" applyFill="1" applyBorder="1" applyAlignment="1" applyProtection="1">
      <alignment horizontal="left" wrapText="1"/>
    </xf>
    <xf numFmtId="0" fontId="43" fillId="0" borderId="0" xfId="0" applyFont="1" applyBorder="1" applyProtection="1"/>
    <xf numFmtId="0" fontId="45" fillId="5" borderId="113" xfId="0" applyFont="1" applyFill="1" applyBorder="1" applyAlignment="1" applyProtection="1">
      <alignment horizontal="left"/>
    </xf>
    <xf numFmtId="0" fontId="46" fillId="5" borderId="114" xfId="0" applyFont="1" applyFill="1" applyBorder="1" applyAlignment="1" applyProtection="1">
      <alignment horizontal="left" vertical="center" wrapText="1"/>
    </xf>
    <xf numFmtId="0" fontId="32" fillId="3" borderId="9" xfId="0" applyFont="1" applyFill="1" applyBorder="1" applyAlignment="1" applyProtection="1">
      <alignment horizontal="center"/>
    </xf>
    <xf numFmtId="0" fontId="32" fillId="3" borderId="8" xfId="0" applyFont="1" applyFill="1" applyBorder="1" applyAlignment="1" applyProtection="1">
      <alignment horizontal="center"/>
    </xf>
    <xf numFmtId="0" fontId="32" fillId="3" borderId="13" xfId="0" applyFont="1" applyFill="1" applyBorder="1" applyAlignment="1" applyProtection="1">
      <alignment horizontal="center"/>
    </xf>
    <xf numFmtId="0" fontId="45" fillId="5" borderId="114" xfId="0" applyFont="1" applyFill="1" applyBorder="1" applyAlignment="1" applyProtection="1">
      <alignment horizontal="left" vertical="center" wrapText="1"/>
    </xf>
    <xf numFmtId="0" fontId="45" fillId="5" borderId="115" xfId="0" applyFont="1" applyFill="1" applyBorder="1" applyAlignment="1" applyProtection="1">
      <alignment horizontal="left" vertical="center" wrapText="1"/>
    </xf>
    <xf numFmtId="0" fontId="46" fillId="5" borderId="116" xfId="0" applyFont="1" applyFill="1" applyBorder="1" applyAlignment="1" applyProtection="1">
      <alignment horizontal="left" vertical="center" wrapText="1"/>
    </xf>
    <xf numFmtId="0" fontId="45" fillId="5" borderId="116" xfId="0" applyFont="1" applyFill="1" applyBorder="1" applyAlignment="1" applyProtection="1">
      <alignment horizontal="left" vertical="center" wrapText="1"/>
    </xf>
    <xf numFmtId="0" fontId="70" fillId="0" borderId="104" xfId="3" applyFont="1" applyFill="1" applyBorder="1" applyAlignment="1" applyProtection="1">
      <alignment horizontal="left" wrapText="1"/>
    </xf>
    <xf numFmtId="0" fontId="37" fillId="26" borderId="1" xfId="0" applyFont="1" applyFill="1" applyBorder="1" applyAlignment="1" applyProtection="1">
      <alignment horizontal="center"/>
    </xf>
    <xf numFmtId="0" fontId="37" fillId="26" borderId="7" xfId="0" applyFont="1" applyFill="1" applyBorder="1" applyAlignment="1" applyProtection="1">
      <alignment horizontal="center"/>
    </xf>
    <xf numFmtId="0" fontId="37" fillId="26" borderId="5" xfId="0" applyFont="1" applyFill="1" applyBorder="1" applyAlignment="1" applyProtection="1">
      <alignment horizontal="center"/>
    </xf>
    <xf numFmtId="0" fontId="79" fillId="5" borderId="0" xfId="0" applyFont="1" applyFill="1" applyBorder="1" applyAlignment="1" applyProtection="1">
      <alignment horizontal="center"/>
    </xf>
    <xf numFmtId="0" fontId="15" fillId="28" borderId="16" xfId="0" applyFont="1" applyFill="1" applyBorder="1" applyAlignment="1" applyProtection="1">
      <alignment horizontal="center" vertical="center"/>
    </xf>
    <xf numFmtId="0" fontId="15" fillId="28" borderId="20" xfId="0" applyFont="1" applyFill="1" applyBorder="1" applyAlignment="1" applyProtection="1">
      <alignment horizontal="center" vertical="center"/>
    </xf>
    <xf numFmtId="0" fontId="15" fillId="28" borderId="23" xfId="0" applyFont="1" applyFill="1" applyBorder="1" applyAlignment="1" applyProtection="1">
      <alignment horizontal="center" vertical="center"/>
    </xf>
    <xf numFmtId="0" fontId="15" fillId="28" borderId="14" xfId="0" applyFont="1" applyFill="1" applyBorder="1" applyAlignment="1" applyProtection="1">
      <alignment horizontal="center" vertical="center"/>
    </xf>
    <xf numFmtId="0" fontId="15" fillId="28" borderId="15" xfId="0" applyFont="1" applyFill="1" applyBorder="1" applyAlignment="1" applyProtection="1">
      <alignment horizontal="center" vertical="center"/>
    </xf>
    <xf numFmtId="0" fontId="15" fillId="28" borderId="6" xfId="0" applyFont="1" applyFill="1" applyBorder="1" applyAlignment="1" applyProtection="1">
      <alignment horizontal="center" vertical="center"/>
    </xf>
    <xf numFmtId="0" fontId="38" fillId="29" borderId="0" xfId="3" applyFont="1" applyFill="1" applyBorder="1" applyAlignment="1" applyProtection="1">
      <alignment horizontal="center" vertical="center" wrapText="1"/>
    </xf>
    <xf numFmtId="4" fontId="36" fillId="5" borderId="0" xfId="0" applyNumberFormat="1" applyFont="1" applyFill="1" applyBorder="1" applyAlignment="1" applyProtection="1">
      <alignment vertical="center"/>
    </xf>
    <xf numFmtId="0" fontId="12" fillId="5" borderId="1" xfId="0" applyFont="1" applyFill="1" applyBorder="1" applyAlignment="1" applyProtection="1">
      <alignment horizontal="left" vertical="center" wrapText="1"/>
    </xf>
    <xf numFmtId="0" fontId="12" fillId="5" borderId="7" xfId="0" applyFont="1" applyFill="1" applyBorder="1" applyAlignment="1" applyProtection="1">
      <alignment horizontal="left" vertical="center" wrapText="1"/>
    </xf>
    <xf numFmtId="0" fontId="73" fillId="2" borderId="0" xfId="3" applyFont="1" applyFill="1" applyBorder="1" applyAlignment="1" applyProtection="1">
      <alignment horizontal="left" vertical="center"/>
    </xf>
    <xf numFmtId="0" fontId="14" fillId="0" borderId="0" xfId="0" applyFont="1" applyBorder="1" applyAlignment="1" applyProtection="1">
      <alignment horizontal="left" vertical="center" wrapText="1"/>
    </xf>
    <xf numFmtId="0" fontId="58" fillId="5" borderId="30" xfId="3" applyFont="1" applyFill="1" applyBorder="1" applyAlignment="1" applyProtection="1">
      <alignment horizontal="center"/>
    </xf>
    <xf numFmtId="0" fontId="15" fillId="2" borderId="2" xfId="3" applyFont="1" applyFill="1" applyBorder="1" applyAlignment="1" applyProtection="1">
      <alignment horizontal="center" vertical="center"/>
    </xf>
    <xf numFmtId="0" fontId="15" fillId="2" borderId="3" xfId="3" applyFont="1" applyFill="1" applyBorder="1" applyAlignment="1" applyProtection="1">
      <alignment horizontal="center" vertical="center"/>
    </xf>
    <xf numFmtId="0" fontId="15" fillId="2" borderId="29" xfId="3" applyFont="1" applyFill="1" applyBorder="1" applyAlignment="1" applyProtection="1">
      <alignment horizontal="center" vertical="center" wrapText="1"/>
    </xf>
    <xf numFmtId="0" fontId="15" fillId="2" borderId="2" xfId="3" applyFont="1" applyFill="1" applyBorder="1" applyAlignment="1" applyProtection="1">
      <alignment horizontal="center" vertical="center" wrapText="1"/>
    </xf>
    <xf numFmtId="0" fontId="15" fillId="6" borderId="32" xfId="3" applyFont="1" applyFill="1" applyBorder="1" applyAlignment="1" applyProtection="1">
      <alignment horizontal="center" vertical="center" wrapText="1"/>
    </xf>
    <xf numFmtId="0" fontId="15" fillId="6" borderId="2" xfId="3" applyFont="1" applyFill="1" applyBorder="1" applyAlignment="1" applyProtection="1">
      <alignment horizontal="center" vertical="center" wrapText="1"/>
    </xf>
    <xf numFmtId="0" fontId="15" fillId="6" borderId="18" xfId="3" applyFont="1" applyFill="1" applyBorder="1" applyAlignment="1" applyProtection="1">
      <alignment horizontal="center" vertical="center"/>
    </xf>
    <xf numFmtId="0" fontId="15" fillId="6" borderId="2" xfId="3" applyFont="1" applyFill="1" applyBorder="1" applyAlignment="1" applyProtection="1">
      <alignment horizontal="center" vertical="center"/>
    </xf>
    <xf numFmtId="0" fontId="15" fillId="6" borderId="18" xfId="3" applyFont="1" applyFill="1" applyBorder="1" applyAlignment="1" applyProtection="1">
      <alignment horizontal="center" vertical="center" wrapText="1"/>
    </xf>
    <xf numFmtId="0" fontId="45" fillId="5" borderId="27" xfId="3" applyFont="1" applyFill="1" applyBorder="1" applyAlignment="1" applyProtection="1">
      <alignment horizontal="left"/>
    </xf>
    <xf numFmtId="0" fontId="24" fillId="36" borderId="4" xfId="0" applyFont="1" applyFill="1" applyBorder="1" applyAlignment="1" applyProtection="1">
      <alignment horizontal="center" vertical="center" wrapText="1"/>
    </xf>
    <xf numFmtId="0" fontId="24" fillId="36" borderId="18" xfId="0" applyFont="1" applyFill="1" applyBorder="1" applyAlignment="1" applyProtection="1">
      <alignment horizontal="center" vertical="center" wrapText="1"/>
    </xf>
    <xf numFmtId="0" fontId="24" fillId="36" borderId="2" xfId="0" applyFont="1" applyFill="1" applyBorder="1" applyAlignment="1" applyProtection="1">
      <alignment horizontal="center" vertical="center" wrapText="1"/>
    </xf>
    <xf numFmtId="0" fontId="35" fillId="5" borderId="27" xfId="3" applyFont="1" applyFill="1" applyBorder="1" applyAlignment="1" applyProtection="1">
      <alignment horizontal="center"/>
    </xf>
    <xf numFmtId="0" fontId="15" fillId="7" borderId="29" xfId="3" applyFont="1" applyFill="1" applyBorder="1" applyAlignment="1" applyProtection="1">
      <alignment horizontal="center" vertical="center" wrapText="1"/>
    </xf>
    <xf numFmtId="0" fontId="15" fillId="7" borderId="2" xfId="3" applyFont="1" applyFill="1" applyBorder="1" applyAlignment="1" applyProtection="1">
      <alignment horizontal="center" vertical="center" wrapText="1"/>
    </xf>
    <xf numFmtId="0" fontId="15" fillId="7" borderId="29" xfId="3" applyFont="1" applyFill="1" applyBorder="1" applyAlignment="1" applyProtection="1">
      <alignment horizontal="center" vertical="center"/>
    </xf>
    <xf numFmtId="0" fontId="15" fillId="7" borderId="2" xfId="3" applyFont="1" applyFill="1" applyBorder="1" applyAlignment="1" applyProtection="1">
      <alignment horizontal="center" vertical="center"/>
    </xf>
    <xf numFmtId="0" fontId="46" fillId="2" borderId="20" xfId="3" applyFont="1" applyFill="1" applyBorder="1" applyAlignment="1" applyProtection="1">
      <alignment horizontal="left" vertical="center"/>
    </xf>
    <xf numFmtId="0" fontId="73" fillId="2" borderId="20" xfId="3" applyFont="1" applyFill="1" applyBorder="1" applyAlignment="1" applyProtection="1">
      <alignment horizontal="left" vertical="center"/>
    </xf>
    <xf numFmtId="0" fontId="14" fillId="0" borderId="0" xfId="3" applyFont="1" applyBorder="1" applyAlignment="1" applyProtection="1">
      <alignment horizontal="left" vertical="center" wrapText="1"/>
    </xf>
    <xf numFmtId="0" fontId="56" fillId="12" borderId="69" xfId="0" applyFont="1" applyFill="1" applyBorder="1" applyAlignment="1" applyProtection="1">
      <alignment horizontal="center"/>
    </xf>
    <xf numFmtId="0" fontId="39" fillId="0" borderId="69" xfId="0" applyFont="1" applyBorder="1" applyProtection="1"/>
    <xf numFmtId="0" fontId="57" fillId="5" borderId="31" xfId="3" applyFont="1" applyFill="1" applyBorder="1" applyAlignment="1" applyProtection="1">
      <alignment horizontal="center"/>
    </xf>
    <xf numFmtId="0" fontId="57" fillId="5" borderId="0" xfId="3" applyFont="1" applyFill="1" applyBorder="1" applyAlignment="1" applyProtection="1">
      <alignment horizontal="center"/>
    </xf>
    <xf numFmtId="0" fontId="14" fillId="5" borderId="0" xfId="3" applyFont="1" applyFill="1" applyAlignment="1" applyProtection="1">
      <alignment horizontal="left" vertical="center" wrapText="1"/>
    </xf>
    <xf numFmtId="0" fontId="15" fillId="11" borderId="0" xfId="0" applyFont="1" applyFill="1" applyBorder="1" applyAlignment="1" applyProtection="1">
      <alignment horizontal="left" vertical="center" wrapText="1"/>
    </xf>
    <xf numFmtId="0" fontId="14" fillId="11" borderId="0" xfId="0" applyFont="1" applyFill="1" applyBorder="1" applyAlignment="1" applyProtection="1">
      <alignment horizontal="left" vertical="center" wrapText="1"/>
    </xf>
    <xf numFmtId="0" fontId="49" fillId="5" borderId="3" xfId="0" applyFont="1" applyFill="1" applyBorder="1" applyAlignment="1" applyProtection="1">
      <alignment horizontal="left" vertical="center" wrapText="1"/>
    </xf>
    <xf numFmtId="0" fontId="15" fillId="0" borderId="0" xfId="3" applyFont="1" applyFill="1" applyBorder="1" applyAlignment="1" applyProtection="1">
      <alignment horizontal="center" vertical="center" wrapText="1"/>
    </xf>
    <xf numFmtId="0" fontId="57" fillId="5" borderId="15" xfId="3" applyFont="1" applyFill="1" applyBorder="1" applyAlignment="1" applyProtection="1">
      <alignment horizontal="center"/>
    </xf>
    <xf numFmtId="0" fontId="24" fillId="36" borderId="3" xfId="0" applyFont="1" applyFill="1" applyBorder="1" applyAlignment="1" applyProtection="1">
      <alignment horizontal="center" vertical="center" wrapText="1"/>
    </xf>
    <xf numFmtId="0" fontId="15" fillId="3" borderId="9" xfId="3" applyFont="1" applyFill="1" applyBorder="1" applyAlignment="1" applyProtection="1">
      <alignment horizontal="center" vertical="center" wrapText="1"/>
    </xf>
    <xf numFmtId="0" fontId="15" fillId="3" borderId="8" xfId="3" applyFont="1" applyFill="1" applyBorder="1" applyAlignment="1" applyProtection="1">
      <alignment horizontal="center" vertical="center" wrapText="1"/>
    </xf>
    <xf numFmtId="0" fontId="15" fillId="3" borderId="28" xfId="3" applyFont="1" applyFill="1" applyBorder="1" applyAlignment="1" applyProtection="1">
      <alignment horizontal="center" vertical="center" wrapText="1"/>
    </xf>
    <xf numFmtId="0" fontId="55" fillId="5" borderId="0" xfId="3" applyFont="1" applyFill="1" applyBorder="1" applyAlignment="1" applyProtection="1">
      <alignment horizontal="center" vertical="center"/>
    </xf>
    <xf numFmtId="0" fontId="39" fillId="5" borderId="0" xfId="3" applyFont="1" applyFill="1" applyBorder="1" applyAlignment="1" applyProtection="1">
      <alignment horizontal="center" vertical="center" wrapText="1"/>
    </xf>
    <xf numFmtId="0" fontId="39" fillId="5" borderId="0" xfId="3" applyFont="1" applyFill="1" applyBorder="1" applyAlignment="1" applyProtection="1">
      <alignment horizontal="center" vertical="center"/>
    </xf>
    <xf numFmtId="0" fontId="15" fillId="10" borderId="36" xfId="3" applyFont="1" applyFill="1" applyBorder="1" applyAlignment="1" applyProtection="1">
      <alignment horizontal="center" vertical="center"/>
    </xf>
    <xf numFmtId="0" fontId="15" fillId="10" borderId="11" xfId="3" applyFont="1" applyFill="1" applyBorder="1" applyAlignment="1" applyProtection="1">
      <alignment horizontal="center" vertical="center"/>
    </xf>
    <xf numFmtId="0" fontId="15" fillId="10" borderId="37" xfId="3" applyFont="1" applyFill="1" applyBorder="1" applyAlignment="1" applyProtection="1">
      <alignment horizontal="center" vertical="center"/>
    </xf>
    <xf numFmtId="0" fontId="15" fillId="10" borderId="38" xfId="3" applyFont="1" applyFill="1" applyBorder="1" applyAlignment="1" applyProtection="1">
      <alignment horizontal="center" vertical="center"/>
    </xf>
    <xf numFmtId="0" fontId="15" fillId="10" borderId="35" xfId="3" applyFont="1" applyFill="1" applyBorder="1" applyAlignment="1" applyProtection="1">
      <alignment horizontal="center" vertical="center"/>
    </xf>
    <xf numFmtId="0" fontId="15" fillId="10" borderId="39" xfId="3" applyFont="1" applyFill="1" applyBorder="1" applyAlignment="1" applyProtection="1">
      <alignment horizontal="center" vertical="center"/>
    </xf>
    <xf numFmtId="0" fontId="14" fillId="5" borderId="0" xfId="3" applyFont="1" applyFill="1" applyBorder="1" applyAlignment="1" applyProtection="1">
      <alignment horizontal="center" vertical="center"/>
    </xf>
    <xf numFmtId="0" fontId="15" fillId="4" borderId="1" xfId="3" applyFont="1" applyFill="1" applyBorder="1" applyAlignment="1" applyProtection="1">
      <alignment horizontal="center" vertical="center"/>
    </xf>
    <xf numFmtId="0" fontId="15" fillId="4" borderId="5" xfId="3" applyFont="1" applyFill="1" applyBorder="1" applyAlignment="1" applyProtection="1">
      <alignment horizontal="center" vertical="center"/>
    </xf>
    <xf numFmtId="0" fontId="14" fillId="0" borderId="1" xfId="3" applyFont="1" applyBorder="1" applyAlignment="1" applyProtection="1">
      <alignment horizontal="center" vertical="center"/>
    </xf>
    <xf numFmtId="0" fontId="14" fillId="0" borderId="5" xfId="3" applyFont="1" applyBorder="1" applyAlignment="1" applyProtection="1">
      <alignment horizontal="center" vertical="center"/>
    </xf>
    <xf numFmtId="0" fontId="14" fillId="8" borderId="1" xfId="3" applyFont="1" applyFill="1" applyBorder="1" applyAlignment="1" applyProtection="1">
      <alignment horizontal="center" vertical="center"/>
    </xf>
    <xf numFmtId="0" fontId="14" fillId="8" borderId="5" xfId="3" applyFont="1" applyFill="1" applyBorder="1" applyAlignment="1" applyProtection="1">
      <alignment horizontal="center" vertical="center"/>
    </xf>
  </cellXfs>
  <cellStyles count="7">
    <cellStyle name="Moeda" xfId="1" builtinId="4"/>
    <cellStyle name="Normal" xfId="0" builtinId="0"/>
    <cellStyle name="Normal 2" xfId="3"/>
    <cellStyle name="Normal 4 2" xfId="6"/>
    <cellStyle name="Porcentagem" xfId="2" builtinId="5"/>
    <cellStyle name="Título 2" xfId="4" builtinId="17"/>
    <cellStyle name="Título 3" xfId="5" builtinId="18"/>
  </cellStyles>
  <dxfs count="4">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mruColors>
      <color rgb="FFCAFED8"/>
      <color rgb="FFF9FEBE"/>
      <color rgb="FFF2DCDE"/>
      <color rgb="FFFEF6D6"/>
      <color rgb="FFFEFCD6"/>
      <color rgb="FFBEFEBE"/>
      <color rgb="FFFEF2BE"/>
      <color rgb="FFC7FEBE"/>
      <color rgb="FFFFD5FC"/>
      <color rgb="FFBAFEB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1:Z41"/>
  <sheetViews>
    <sheetView showGridLines="0" tabSelected="1" view="pageBreakPreview" topLeftCell="A7" zoomScale="60" zoomScaleNormal="95" workbookViewId="0">
      <selection activeCell="B41" sqref="B41:F41"/>
    </sheetView>
  </sheetViews>
  <sheetFormatPr defaultRowHeight="15" x14ac:dyDescent="0.25"/>
  <cols>
    <col min="1" max="1" width="14.7109375" style="132" customWidth="1"/>
    <col min="2" max="2" width="65.7109375" style="132" customWidth="1"/>
    <col min="3" max="4" width="18.7109375" style="132" customWidth="1"/>
    <col min="5" max="7" width="20.7109375" style="132" customWidth="1"/>
    <col min="8" max="8" width="36.7109375" style="132" customWidth="1"/>
    <col min="9" max="9" width="20.7109375" style="132" customWidth="1"/>
    <col min="10" max="10" width="46.28515625" style="132" customWidth="1"/>
    <col min="11" max="13" width="16.7109375" style="132" customWidth="1"/>
    <col min="14" max="14" width="19.7109375" style="132" customWidth="1"/>
    <col min="15" max="18" width="16.7109375" style="132" customWidth="1"/>
    <col min="19" max="19" width="18.7109375" style="132" customWidth="1"/>
    <col min="20" max="20" width="17.7109375" style="132" customWidth="1"/>
    <col min="21" max="21" width="20.7109375" style="132" customWidth="1"/>
    <col min="22" max="16384" width="9.140625" style="132"/>
  </cols>
  <sheetData>
    <row r="1" spans="1:26" ht="20.100000000000001" customHeight="1" x14ac:dyDescent="0.25">
      <c r="A1" s="429" t="s">
        <v>62</v>
      </c>
      <c r="B1" s="429"/>
      <c r="C1" s="429"/>
      <c r="D1" s="429"/>
      <c r="E1" s="429"/>
      <c r="F1" s="429"/>
      <c r="G1" s="429"/>
      <c r="H1" s="429"/>
      <c r="I1" s="429"/>
      <c r="J1" s="391"/>
      <c r="K1" s="391"/>
      <c r="L1" s="391"/>
      <c r="M1" s="391"/>
      <c r="N1" s="391"/>
      <c r="O1" s="391"/>
      <c r="P1" s="391"/>
      <c r="Q1" s="391"/>
      <c r="R1" s="391"/>
      <c r="S1" s="391"/>
      <c r="T1" s="391"/>
      <c r="U1" s="391"/>
    </row>
    <row r="2" spans="1:26" ht="20.100000000000001" customHeight="1" x14ac:dyDescent="0.25">
      <c r="A2" s="430" t="s">
        <v>295</v>
      </c>
      <c r="B2" s="430"/>
      <c r="C2" s="430"/>
      <c r="D2" s="430"/>
      <c r="E2" s="430"/>
      <c r="F2" s="430"/>
      <c r="G2" s="430"/>
      <c r="H2" s="430"/>
      <c r="I2" s="430"/>
      <c r="J2" s="265"/>
      <c r="K2" s="265"/>
      <c r="L2" s="265"/>
      <c r="M2" s="265"/>
      <c r="N2" s="265"/>
      <c r="O2" s="265"/>
      <c r="P2" s="265"/>
      <c r="Q2" s="265"/>
      <c r="R2" s="265"/>
      <c r="S2" s="265"/>
      <c r="T2" s="265"/>
      <c r="U2" s="265"/>
    </row>
    <row r="3" spans="1:26" ht="20.100000000000001" customHeight="1" x14ac:dyDescent="0.25">
      <c r="A3" s="431" t="s">
        <v>239</v>
      </c>
      <c r="B3" s="431"/>
      <c r="C3" s="431"/>
      <c r="D3" s="431"/>
      <c r="E3" s="431"/>
      <c r="F3" s="431"/>
      <c r="G3" s="431"/>
      <c r="H3" s="431"/>
      <c r="I3" s="431"/>
      <c r="J3" s="265"/>
      <c r="K3" s="265"/>
      <c r="L3" s="265"/>
      <c r="M3" s="265"/>
      <c r="N3" s="265"/>
      <c r="O3" s="265"/>
      <c r="P3" s="265"/>
      <c r="Q3" s="265"/>
      <c r="R3" s="265"/>
      <c r="S3" s="265"/>
      <c r="T3" s="265"/>
      <c r="U3" s="265"/>
    </row>
    <row r="4" spans="1:26" ht="20.100000000000001" customHeight="1" x14ac:dyDescent="0.25">
      <c r="A4" s="432"/>
      <c r="B4" s="432"/>
      <c r="C4" s="432"/>
      <c r="D4" s="432"/>
      <c r="E4" s="432"/>
      <c r="F4" s="432"/>
      <c r="G4" s="432"/>
      <c r="H4" s="432"/>
      <c r="I4" s="432"/>
      <c r="J4" s="265"/>
      <c r="K4" s="265"/>
      <c r="L4" s="265"/>
      <c r="M4" s="265"/>
      <c r="N4" s="265"/>
      <c r="O4" s="265"/>
      <c r="P4" s="265"/>
      <c r="Q4" s="265"/>
      <c r="R4" s="265"/>
      <c r="S4" s="265"/>
      <c r="T4" s="265"/>
      <c r="U4" s="265"/>
    </row>
    <row r="5" spans="1:26" ht="15.95" customHeight="1" x14ac:dyDescent="0.25">
      <c r="A5" s="248"/>
      <c r="B5" s="249"/>
      <c r="C5" s="249"/>
      <c r="D5" s="249"/>
      <c r="E5" s="248"/>
      <c r="H5" s="250" t="s">
        <v>80</v>
      </c>
      <c r="I5" s="251" t="s">
        <v>255</v>
      </c>
      <c r="J5" s="248"/>
      <c r="K5" s="248"/>
      <c r="L5" s="248"/>
      <c r="M5" s="248"/>
      <c r="N5" s="248"/>
      <c r="O5" s="248"/>
      <c r="P5" s="248"/>
      <c r="Q5" s="248"/>
      <c r="R5" s="248"/>
    </row>
    <row r="6" spans="1:26" ht="15.95" customHeight="1" x14ac:dyDescent="0.25">
      <c r="A6" s="248"/>
      <c r="B6" s="249"/>
      <c r="C6" s="249"/>
      <c r="D6" s="249"/>
      <c r="E6" s="248"/>
      <c r="H6" s="250" t="s">
        <v>71</v>
      </c>
      <c r="I6" s="353"/>
      <c r="J6" s="248"/>
      <c r="K6" s="248"/>
      <c r="L6" s="248"/>
      <c r="M6" s="248"/>
      <c r="N6" s="248"/>
      <c r="O6" s="248"/>
      <c r="P6" s="248"/>
      <c r="Q6" s="248"/>
      <c r="R6" s="248"/>
    </row>
    <row r="7" spans="1:26" ht="15.95" customHeight="1" x14ac:dyDescent="0.25">
      <c r="A7" s="248"/>
      <c r="B7" s="249"/>
      <c r="C7" s="249"/>
      <c r="D7" s="249"/>
      <c r="F7" s="252"/>
      <c r="H7" s="253" t="s">
        <v>32</v>
      </c>
      <c r="I7" s="354"/>
      <c r="J7" s="248"/>
      <c r="K7" s="248"/>
      <c r="L7" s="248"/>
      <c r="M7" s="248"/>
      <c r="N7" s="248"/>
      <c r="O7" s="248"/>
      <c r="P7" s="248"/>
      <c r="Q7" s="248"/>
      <c r="R7" s="248"/>
    </row>
    <row r="8" spans="1:26" ht="15.95" customHeight="1" x14ac:dyDescent="0.25">
      <c r="A8" s="249"/>
      <c r="B8" s="254"/>
      <c r="C8" s="254"/>
      <c r="D8" s="254"/>
      <c r="E8" s="254"/>
      <c r="F8" s="254"/>
      <c r="G8" s="254"/>
      <c r="H8" s="254"/>
      <c r="I8" s="254"/>
      <c r="J8" s="254"/>
      <c r="K8" s="254"/>
      <c r="L8" s="254"/>
      <c r="M8" s="254"/>
      <c r="N8" s="254"/>
      <c r="O8" s="254"/>
      <c r="P8" s="254"/>
      <c r="Q8" s="254"/>
      <c r="R8" s="254"/>
      <c r="S8" s="254"/>
      <c r="T8" s="254"/>
      <c r="U8" s="254"/>
    </row>
    <row r="9" spans="1:26" s="273" customFormat="1" ht="20.100000000000001" customHeight="1" x14ac:dyDescent="0.2">
      <c r="A9" s="433" t="s">
        <v>72</v>
      </c>
      <c r="B9" s="434"/>
      <c r="C9" s="434"/>
      <c r="D9" s="434"/>
      <c r="E9" s="434"/>
      <c r="F9" s="434"/>
      <c r="G9" s="434"/>
      <c r="H9" s="434"/>
      <c r="I9" s="434"/>
      <c r="J9" s="272"/>
      <c r="K9" s="272"/>
      <c r="L9" s="272"/>
      <c r="M9" s="272"/>
      <c r="N9" s="272"/>
      <c r="O9" s="272"/>
      <c r="P9" s="272"/>
      <c r="Q9" s="272"/>
      <c r="R9" s="272"/>
      <c r="S9" s="272"/>
      <c r="T9" s="272"/>
      <c r="U9" s="272"/>
    </row>
    <row r="10" spans="1:26" s="273" customFormat="1" ht="20.100000000000001" customHeight="1" x14ac:dyDescent="0.2">
      <c r="A10" s="424" t="s">
        <v>73</v>
      </c>
      <c r="B10" s="425"/>
      <c r="C10" s="425"/>
      <c r="D10" s="425"/>
      <c r="E10" s="425"/>
      <c r="F10" s="425"/>
      <c r="G10" s="425"/>
      <c r="H10" s="425"/>
      <c r="I10" s="425"/>
      <c r="J10" s="272"/>
      <c r="K10" s="272"/>
      <c r="L10" s="272"/>
      <c r="M10" s="272"/>
      <c r="N10" s="272"/>
      <c r="O10" s="272"/>
      <c r="P10" s="272"/>
      <c r="Q10" s="272"/>
      <c r="R10" s="272"/>
      <c r="S10" s="272"/>
      <c r="T10" s="272"/>
      <c r="U10" s="272"/>
    </row>
    <row r="11" spans="1:26" s="273" customFormat="1" ht="20.100000000000001" customHeight="1" x14ac:dyDescent="0.2">
      <c r="A11" s="427" t="s">
        <v>285</v>
      </c>
      <c r="B11" s="427"/>
      <c r="C11" s="427"/>
      <c r="D11" s="428"/>
      <c r="E11" s="428"/>
      <c r="F11" s="428"/>
      <c r="G11" s="428"/>
      <c r="H11" s="428"/>
      <c r="I11" s="428"/>
      <c r="J11" s="272"/>
      <c r="K11" s="272"/>
      <c r="L11" s="272"/>
      <c r="M11" s="272"/>
      <c r="N11" s="272"/>
      <c r="O11" s="272"/>
      <c r="P11" s="272"/>
      <c r="Q11" s="272"/>
      <c r="R11" s="272"/>
      <c r="S11" s="272"/>
      <c r="T11" s="272"/>
      <c r="U11" s="272"/>
    </row>
    <row r="12" spans="1:26" s="273" customFormat="1" ht="20.100000000000001" customHeight="1" x14ac:dyDescent="0.2">
      <c r="A12" s="427" t="s">
        <v>282</v>
      </c>
      <c r="B12" s="427"/>
      <c r="C12" s="427"/>
      <c r="D12" s="428"/>
      <c r="E12" s="428"/>
      <c r="F12" s="428"/>
      <c r="G12" s="428"/>
      <c r="H12" s="428"/>
      <c r="I12" s="428"/>
      <c r="J12" s="272"/>
      <c r="K12" s="272"/>
      <c r="L12" s="272"/>
      <c r="M12" s="272"/>
      <c r="N12" s="272"/>
      <c r="O12" s="272"/>
      <c r="P12" s="272"/>
      <c r="Q12" s="272"/>
      <c r="R12" s="272"/>
      <c r="S12" s="272"/>
      <c r="T12" s="272"/>
      <c r="U12" s="272"/>
    </row>
    <row r="13" spans="1:26" s="273" customFormat="1" ht="20.100000000000001" customHeight="1" x14ac:dyDescent="0.2">
      <c r="A13" s="427" t="s">
        <v>283</v>
      </c>
      <c r="B13" s="427"/>
      <c r="C13" s="427"/>
      <c r="D13" s="428"/>
      <c r="E13" s="428"/>
      <c r="F13" s="428"/>
      <c r="G13" s="428"/>
      <c r="H13" s="428"/>
      <c r="I13" s="428"/>
      <c r="J13" s="272"/>
      <c r="K13" s="272"/>
      <c r="L13" s="272"/>
      <c r="M13" s="272"/>
      <c r="N13" s="272"/>
      <c r="O13" s="272"/>
      <c r="P13" s="272"/>
      <c r="Q13" s="272"/>
      <c r="R13" s="272"/>
      <c r="S13" s="272"/>
      <c r="T13" s="272"/>
      <c r="U13" s="272"/>
    </row>
    <row r="14" spans="1:26" s="273" customFormat="1" ht="20.100000000000001" customHeight="1" x14ac:dyDescent="0.2">
      <c r="A14" s="427" t="s">
        <v>284</v>
      </c>
      <c r="B14" s="427"/>
      <c r="C14" s="427"/>
      <c r="D14" s="428"/>
      <c r="E14" s="428"/>
      <c r="F14" s="428"/>
      <c r="G14" s="428"/>
      <c r="H14" s="428"/>
      <c r="I14" s="428"/>
      <c r="J14" s="272"/>
      <c r="K14" s="272"/>
      <c r="L14" s="272"/>
      <c r="M14" s="272"/>
      <c r="N14" s="272"/>
      <c r="O14" s="272"/>
      <c r="P14" s="272"/>
      <c r="Q14" s="272"/>
      <c r="R14" s="272"/>
      <c r="S14" s="272"/>
      <c r="T14" s="272"/>
      <c r="U14" s="272"/>
    </row>
    <row r="15" spans="1:26" ht="27" customHeight="1" x14ac:dyDescent="0.25">
      <c r="A15" s="256"/>
      <c r="B15" s="257"/>
      <c r="C15" s="257"/>
      <c r="D15" s="257"/>
      <c r="E15" s="257"/>
      <c r="F15" s="257"/>
      <c r="G15" s="257"/>
      <c r="H15" s="257"/>
      <c r="I15" s="257"/>
      <c r="J15" s="255"/>
      <c r="K15" s="255"/>
      <c r="L15" s="255"/>
      <c r="M15" s="255"/>
      <c r="N15" s="255"/>
      <c r="O15" s="255"/>
      <c r="P15" s="255"/>
      <c r="Q15" s="255"/>
      <c r="R15" s="255"/>
      <c r="S15" s="255"/>
      <c r="T15" s="255"/>
      <c r="U15" s="255"/>
    </row>
    <row r="16" spans="1:26" s="387" customFormat="1" ht="30" customHeight="1" thickBot="1" x14ac:dyDescent="0.3">
      <c r="A16" s="426" t="s">
        <v>185</v>
      </c>
      <c r="B16" s="426"/>
      <c r="C16" s="426"/>
      <c r="D16" s="426"/>
      <c r="E16" s="426"/>
      <c r="F16" s="426"/>
      <c r="G16" s="426"/>
      <c r="H16" s="426"/>
      <c r="I16" s="426"/>
      <c r="J16" s="137"/>
      <c r="K16" s="137"/>
      <c r="L16" s="137"/>
      <c r="M16" s="137"/>
      <c r="N16" s="137"/>
      <c r="O16" s="137"/>
      <c r="P16" s="137"/>
      <c r="Q16" s="138"/>
      <c r="R16" s="139"/>
      <c r="S16" s="139"/>
      <c r="T16" s="139"/>
      <c r="U16" s="139"/>
      <c r="V16" s="139"/>
      <c r="W16" s="139"/>
      <c r="X16" s="139"/>
      <c r="Y16" s="139"/>
      <c r="Z16" s="139"/>
    </row>
    <row r="17" spans="1:26" s="387" customFormat="1" ht="30" customHeight="1" thickTop="1" x14ac:dyDescent="0.25">
      <c r="A17" s="140"/>
      <c r="B17" s="140"/>
      <c r="C17" s="140"/>
      <c r="D17" s="140"/>
      <c r="E17" s="140"/>
      <c r="F17" s="140"/>
      <c r="G17" s="140"/>
      <c r="H17" s="140"/>
      <c r="I17" s="140"/>
      <c r="J17" s="137"/>
      <c r="K17" s="137"/>
      <c r="L17" s="137"/>
      <c r="M17" s="137"/>
      <c r="N17" s="137"/>
      <c r="O17" s="137"/>
      <c r="P17" s="137"/>
      <c r="Q17" s="138"/>
      <c r="R17" s="139"/>
      <c r="S17" s="139"/>
      <c r="T17" s="139"/>
      <c r="U17" s="139"/>
      <c r="V17" s="139"/>
      <c r="W17" s="139"/>
      <c r="X17" s="139"/>
      <c r="Y17" s="139"/>
      <c r="Z17" s="139"/>
    </row>
    <row r="18" spans="1:26" s="387" customFormat="1" ht="30" customHeight="1" x14ac:dyDescent="0.25">
      <c r="A18" s="435" t="s">
        <v>204</v>
      </c>
      <c r="B18" s="436"/>
      <c r="C18" s="348">
        <v>12</v>
      </c>
      <c r="D18" s="349" t="s">
        <v>205</v>
      </c>
      <c r="E18" s="349" t="s">
        <v>206</v>
      </c>
      <c r="F18" s="140"/>
      <c r="G18" s="140"/>
      <c r="H18" s="140"/>
      <c r="I18" s="140"/>
      <c r="J18" s="137"/>
      <c r="K18" s="137"/>
      <c r="L18" s="137"/>
      <c r="M18" s="137"/>
      <c r="N18" s="137"/>
      <c r="O18" s="137"/>
      <c r="P18" s="137"/>
      <c r="Q18" s="138"/>
      <c r="R18" s="139"/>
      <c r="S18" s="139"/>
      <c r="T18" s="139"/>
      <c r="U18" s="139"/>
      <c r="V18" s="139"/>
      <c r="W18" s="139"/>
      <c r="X18" s="139"/>
      <c r="Y18" s="139"/>
      <c r="Z18" s="139"/>
    </row>
    <row r="19" spans="1:26" s="387" customFormat="1" ht="30" customHeight="1" x14ac:dyDescent="0.25">
      <c r="A19" s="140"/>
      <c r="B19" s="140"/>
      <c r="C19" s="140"/>
      <c r="D19" s="140"/>
      <c r="E19" s="140"/>
      <c r="F19" s="140"/>
      <c r="G19" s="140"/>
      <c r="H19" s="140"/>
      <c r="I19" s="140"/>
      <c r="J19" s="137"/>
      <c r="K19" s="137"/>
      <c r="L19" s="137"/>
      <c r="M19" s="137"/>
      <c r="N19" s="137"/>
      <c r="O19" s="137"/>
      <c r="P19" s="137"/>
      <c r="Q19" s="138"/>
      <c r="R19" s="139"/>
      <c r="S19" s="139"/>
      <c r="T19" s="139"/>
      <c r="U19" s="139"/>
      <c r="V19" s="139"/>
      <c r="W19" s="139"/>
      <c r="X19" s="139"/>
      <c r="Y19" s="139"/>
      <c r="Z19" s="139"/>
    </row>
    <row r="20" spans="1:26" s="387" customFormat="1" ht="30" customHeight="1" x14ac:dyDescent="0.25">
      <c r="A20" s="437" t="str">
        <f>'L1'!A11</f>
        <v>LOTE 1 - Sustentação de Infraestrutura</v>
      </c>
      <c r="B20" s="438"/>
      <c r="C20" s="438"/>
      <c r="D20" s="438"/>
      <c r="E20" s="438"/>
      <c r="F20" s="438"/>
      <c r="G20" s="438"/>
      <c r="H20" s="438"/>
      <c r="I20" s="438"/>
      <c r="J20" s="137"/>
      <c r="K20" s="137"/>
      <c r="L20" s="137"/>
      <c r="M20" s="137"/>
      <c r="N20" s="137"/>
      <c r="O20" s="137"/>
      <c r="P20" s="137"/>
      <c r="Q20" s="138"/>
      <c r="R20" s="139"/>
      <c r="S20" s="139"/>
      <c r="T20" s="139"/>
      <c r="U20" s="139"/>
      <c r="V20" s="139"/>
      <c r="W20" s="139"/>
      <c r="X20" s="139"/>
      <c r="Y20" s="139"/>
      <c r="Z20" s="139"/>
    </row>
    <row r="21" spans="1:26" s="387" customFormat="1" ht="45" customHeight="1" x14ac:dyDescent="0.25">
      <c r="A21" s="269" t="s">
        <v>293</v>
      </c>
      <c r="B21" s="336" t="s">
        <v>213</v>
      </c>
      <c r="C21" s="337" t="s">
        <v>193</v>
      </c>
      <c r="D21" s="337" t="s">
        <v>210</v>
      </c>
      <c r="E21" s="269" t="s">
        <v>74</v>
      </c>
      <c r="F21" s="269" t="s">
        <v>171</v>
      </c>
      <c r="G21" s="269" t="s">
        <v>242</v>
      </c>
      <c r="H21" s="269" t="s">
        <v>243</v>
      </c>
      <c r="I21" s="269" t="s">
        <v>148</v>
      </c>
      <c r="J21" s="137"/>
      <c r="K21" s="339"/>
      <c r="L21" s="137"/>
      <c r="M21" s="339"/>
      <c r="N21" s="339"/>
      <c r="O21" s="142"/>
      <c r="P21" s="143"/>
      <c r="Q21" s="143"/>
      <c r="R21" s="144"/>
      <c r="S21" s="144"/>
      <c r="T21" s="144"/>
      <c r="U21" s="144"/>
      <c r="V21" s="144"/>
      <c r="W21" s="144"/>
      <c r="X21" s="144"/>
      <c r="Y21" s="144"/>
      <c r="Z21" s="144"/>
    </row>
    <row r="22" spans="1:26" s="387" customFormat="1" ht="30" customHeight="1" x14ac:dyDescent="0.25">
      <c r="A22" s="342">
        <f>'L1'!A18</f>
        <v>1</v>
      </c>
      <c r="B22" s="342" t="str">
        <f>'L1'!B18</f>
        <v>Analista de Redes e de Comunicação de Dados Sênior</v>
      </c>
      <c r="C22" s="342" t="str">
        <f>'L1'!C18</f>
        <v>2124-10</v>
      </c>
      <c r="D22" s="342" t="str">
        <f>'L1'!D18</f>
        <v>ARED-03</v>
      </c>
      <c r="E22" s="244">
        <f>'L1'!E18</f>
        <v>35</v>
      </c>
      <c r="F22" s="245" t="s">
        <v>241</v>
      </c>
      <c r="G22" s="338">
        <f>'L1'!F18</f>
        <v>0</v>
      </c>
      <c r="H22" s="350">
        <f>'L1'!I20</f>
        <v>0</v>
      </c>
      <c r="I22" s="343">
        <f>'L1'!P18</f>
        <v>0</v>
      </c>
      <c r="J22" s="137"/>
      <c r="K22" s="247"/>
      <c r="L22" s="137"/>
      <c r="M22" s="340"/>
      <c r="N22" s="341"/>
      <c r="O22" s="440"/>
      <c r="P22" s="441"/>
      <c r="Q22" s="144"/>
      <c r="R22" s="144"/>
      <c r="S22" s="144"/>
      <c r="T22" s="144"/>
      <c r="U22" s="144"/>
      <c r="V22" s="144"/>
      <c r="W22" s="144"/>
      <c r="X22" s="144"/>
      <c r="Y22" s="144"/>
      <c r="Z22" s="144"/>
    </row>
    <row r="23" spans="1:26" s="387" customFormat="1" ht="30" customHeight="1" x14ac:dyDescent="0.25">
      <c r="A23" s="342">
        <f>'L1'!A29</f>
        <v>2</v>
      </c>
      <c r="B23" s="342" t="str">
        <f>'L1'!B29</f>
        <v>Técnico de Manutenção de Equipamentos de Informática Sênior</v>
      </c>
      <c r="C23" s="342" t="str">
        <f>'L1'!C29</f>
        <v>3132-20</v>
      </c>
      <c r="D23" s="342" t="str">
        <f>'L1'!D29</f>
        <v>TECMAN-03</v>
      </c>
      <c r="E23" s="244">
        <f>'L1'!E29</f>
        <v>35</v>
      </c>
      <c r="F23" s="245" t="s">
        <v>241</v>
      </c>
      <c r="G23" s="338">
        <f>'L1'!F29</f>
        <v>0</v>
      </c>
      <c r="H23" s="350">
        <f>'L1'!I31</f>
        <v>0</v>
      </c>
      <c r="I23" s="343">
        <f>'L1'!P29</f>
        <v>0</v>
      </c>
      <c r="J23" s="137"/>
      <c r="K23" s="247"/>
      <c r="L23" s="137"/>
      <c r="M23" s="340"/>
      <c r="N23" s="341"/>
      <c r="O23" s="144"/>
      <c r="P23" s="144"/>
      <c r="Q23" s="144"/>
      <c r="R23" s="144"/>
      <c r="S23" s="144"/>
      <c r="T23" s="144"/>
      <c r="U23" s="144"/>
      <c r="V23" s="144"/>
      <c r="W23" s="144"/>
      <c r="X23" s="144"/>
      <c r="Y23" s="144"/>
      <c r="Z23" s="144"/>
    </row>
    <row r="24" spans="1:26" s="387" customFormat="1" ht="30" customHeight="1" x14ac:dyDescent="0.25">
      <c r="A24" s="342">
        <f>'L1'!A41</f>
        <v>3</v>
      </c>
      <c r="B24" s="342" t="str">
        <f>'L1'!B41</f>
        <v>Administrador de Sistemas Operacionais Sênior</v>
      </c>
      <c r="C24" s="342" t="str">
        <f>'L1'!C41</f>
        <v>2123-15</v>
      </c>
      <c r="D24" s="342" t="str">
        <f>'L1'!D41</f>
        <v>ASO-03</v>
      </c>
      <c r="E24" s="244">
        <f>'L1'!E41</f>
        <v>35</v>
      </c>
      <c r="F24" s="245" t="s">
        <v>241</v>
      </c>
      <c r="G24" s="338">
        <f>'L1'!F41</f>
        <v>0</v>
      </c>
      <c r="H24" s="350">
        <f>'L1'!I43</f>
        <v>0</v>
      </c>
      <c r="I24" s="343">
        <f>'L1'!P41</f>
        <v>0</v>
      </c>
      <c r="J24" s="137"/>
      <c r="K24" s="247"/>
      <c r="L24" s="137"/>
      <c r="M24" s="340"/>
      <c r="N24" s="341"/>
      <c r="O24" s="144"/>
      <c r="P24" s="144"/>
      <c r="Q24" s="144"/>
      <c r="R24" s="144"/>
      <c r="S24" s="144"/>
      <c r="T24" s="144"/>
      <c r="U24" s="144"/>
      <c r="V24" s="144"/>
      <c r="W24" s="144"/>
      <c r="X24" s="144"/>
      <c r="Y24" s="144"/>
      <c r="Z24" s="144"/>
    </row>
    <row r="25" spans="1:26" s="387" customFormat="1" ht="15.95" customHeight="1" x14ac:dyDescent="0.25">
      <c r="A25" s="344"/>
      <c r="B25" s="344"/>
      <c r="C25" s="344"/>
      <c r="D25" s="344"/>
      <c r="E25" s="246"/>
      <c r="F25" s="345"/>
      <c r="G25" s="346"/>
      <c r="H25" s="351"/>
      <c r="I25" s="347"/>
      <c r="J25" s="137"/>
      <c r="K25" s="247"/>
      <c r="L25" s="137"/>
      <c r="M25" s="340"/>
      <c r="N25" s="341"/>
      <c r="O25" s="144"/>
      <c r="P25" s="144"/>
      <c r="Q25" s="144"/>
      <c r="R25" s="144"/>
      <c r="S25" s="144"/>
      <c r="T25" s="144"/>
      <c r="U25" s="144"/>
      <c r="V25" s="144"/>
      <c r="W25" s="144"/>
      <c r="X25" s="144"/>
      <c r="Y25" s="144"/>
      <c r="Z25" s="144"/>
    </row>
    <row r="26" spans="1:26" s="137" customFormat="1" ht="30" customHeight="1" thickBot="1" x14ac:dyDescent="0.3">
      <c r="A26" s="447" t="s">
        <v>63</v>
      </c>
      <c r="B26" s="447"/>
      <c r="C26" s="447"/>
      <c r="D26" s="447"/>
      <c r="E26" s="447"/>
      <c r="F26" s="447"/>
      <c r="G26" s="447"/>
      <c r="H26" s="447"/>
      <c r="I26" s="447"/>
      <c r="Q26" s="262"/>
      <c r="R26" s="263"/>
      <c r="S26" s="263"/>
      <c r="T26" s="263"/>
      <c r="U26" s="263"/>
      <c r="V26" s="263"/>
      <c r="W26" s="263"/>
      <c r="X26" s="263"/>
      <c r="Y26" s="263"/>
      <c r="Z26" s="263"/>
    </row>
    <row r="27" spans="1:26" s="387" customFormat="1" ht="15" customHeight="1" thickTop="1" x14ac:dyDescent="0.2">
      <c r="A27" s="389"/>
      <c r="B27" s="258"/>
      <c r="C27" s="389"/>
      <c r="D27" s="389"/>
      <c r="E27" s="389"/>
      <c r="F27" s="389"/>
      <c r="G27" s="389"/>
      <c r="H27" s="389"/>
      <c r="I27" s="389"/>
      <c r="J27" s="389"/>
      <c r="K27" s="389"/>
      <c r="L27" s="389"/>
      <c r="M27" s="389"/>
      <c r="N27" s="389"/>
      <c r="O27" s="389"/>
      <c r="P27" s="146"/>
      <c r="Q27" s="146"/>
      <c r="R27" s="146"/>
      <c r="S27" s="146"/>
      <c r="T27" s="146"/>
      <c r="U27" s="146"/>
      <c r="V27" s="146"/>
      <c r="W27" s="146"/>
      <c r="X27" s="146"/>
      <c r="Y27" s="146"/>
    </row>
    <row r="28" spans="1:26" s="387" customFormat="1" ht="15" customHeight="1" x14ac:dyDescent="0.2">
      <c r="A28" s="389"/>
      <c r="B28" s="439" t="s">
        <v>191</v>
      </c>
      <c r="C28" s="439"/>
      <c r="D28" s="439"/>
      <c r="E28" s="439"/>
      <c r="F28" s="439"/>
      <c r="G28" s="439"/>
      <c r="H28" s="439"/>
      <c r="I28" s="439"/>
      <c r="J28" s="389"/>
      <c r="K28" s="389"/>
      <c r="L28" s="389"/>
      <c r="M28" s="389"/>
      <c r="N28" s="389"/>
      <c r="O28" s="389"/>
      <c r="P28" s="146"/>
      <c r="Q28" s="146"/>
      <c r="R28" s="146"/>
      <c r="S28" s="146"/>
      <c r="T28" s="146"/>
      <c r="U28" s="146"/>
      <c r="V28" s="146"/>
      <c r="W28" s="146"/>
      <c r="X28" s="146"/>
      <c r="Y28" s="146"/>
    </row>
    <row r="29" spans="1:26" s="387" customFormat="1" ht="15" customHeight="1" x14ac:dyDescent="0.2">
      <c r="A29" s="389"/>
      <c r="B29" s="390" t="s">
        <v>192</v>
      </c>
      <c r="C29" s="390"/>
      <c r="D29" s="390"/>
      <c r="E29" s="390"/>
      <c r="F29" s="390"/>
      <c r="G29" s="390"/>
      <c r="H29" s="390"/>
      <c r="I29" s="390"/>
      <c r="J29" s="389"/>
      <c r="K29" s="389"/>
      <c r="L29" s="389"/>
      <c r="M29" s="389"/>
      <c r="N29" s="389"/>
      <c r="O29" s="389"/>
      <c r="P29" s="146"/>
      <c r="Q29" s="146"/>
      <c r="R29" s="146"/>
      <c r="S29" s="146"/>
      <c r="T29" s="146"/>
      <c r="U29" s="146"/>
      <c r="V29" s="146"/>
      <c r="W29" s="146"/>
      <c r="X29" s="146"/>
      <c r="Y29" s="146"/>
    </row>
    <row r="30" spans="1:26" s="392" customFormat="1" ht="80.099999999999994" customHeight="1" x14ac:dyDescent="0.2">
      <c r="B30" s="445" t="s">
        <v>253</v>
      </c>
      <c r="C30" s="445"/>
      <c r="D30" s="445"/>
      <c r="E30" s="445"/>
      <c r="F30" s="445"/>
      <c r="G30" s="445"/>
      <c r="H30" s="445"/>
      <c r="I30" s="445"/>
      <c r="J30" s="91"/>
      <c r="K30" s="91"/>
      <c r="L30" s="91"/>
      <c r="M30" s="91"/>
      <c r="N30" s="91"/>
      <c r="O30" s="388"/>
    </row>
    <row r="31" spans="1:26" s="387" customFormat="1" ht="30" customHeight="1" x14ac:dyDescent="0.2">
      <c r="B31" s="446" t="s">
        <v>256</v>
      </c>
      <c r="C31" s="446"/>
      <c r="D31" s="446"/>
      <c r="E31" s="446"/>
      <c r="F31" s="446"/>
      <c r="G31" s="446"/>
      <c r="H31" s="446"/>
      <c r="I31" s="446"/>
      <c r="J31" s="137"/>
      <c r="K31" s="137"/>
      <c r="L31" s="137"/>
      <c r="M31" s="137"/>
      <c r="N31" s="137"/>
      <c r="O31" s="137"/>
      <c r="P31" s="146"/>
      <c r="Q31" s="146"/>
      <c r="R31" s="146"/>
      <c r="S31" s="146"/>
      <c r="T31" s="146"/>
      <c r="U31" s="146"/>
      <c r="V31" s="146"/>
      <c r="W31" s="146"/>
      <c r="X31" s="146"/>
      <c r="Y31" s="146"/>
    </row>
    <row r="32" spans="1:26" s="387" customFormat="1" ht="15" customHeight="1" x14ac:dyDescent="0.2">
      <c r="A32" s="147"/>
      <c r="B32" s="445" t="s">
        <v>254</v>
      </c>
      <c r="C32" s="445"/>
      <c r="D32" s="445"/>
      <c r="E32" s="91"/>
      <c r="F32" s="91"/>
      <c r="G32" s="91"/>
      <c r="H32" s="91"/>
      <c r="I32" s="91"/>
      <c r="J32" s="137"/>
      <c r="K32" s="137"/>
      <c r="L32" s="137"/>
      <c r="M32" s="137"/>
      <c r="N32" s="137"/>
      <c r="O32" s="137"/>
      <c r="P32" s="146"/>
      <c r="Q32" s="146"/>
      <c r="R32" s="146"/>
      <c r="S32" s="146"/>
      <c r="T32" s="146"/>
      <c r="U32" s="146"/>
      <c r="V32" s="146"/>
      <c r="W32" s="146"/>
      <c r="X32" s="146"/>
      <c r="Y32" s="146"/>
    </row>
    <row r="33" spans="1:25" s="387" customFormat="1" ht="69.95" customHeight="1" x14ac:dyDescent="0.2">
      <c r="A33" s="147"/>
      <c r="B33" s="445" t="s">
        <v>258</v>
      </c>
      <c r="C33" s="445"/>
      <c r="D33" s="445"/>
      <c r="E33" s="445"/>
      <c r="F33" s="445"/>
      <c r="G33" s="445"/>
      <c r="H33" s="445"/>
      <c r="I33" s="445"/>
      <c r="J33" s="137"/>
      <c r="K33" s="137"/>
      <c r="L33" s="137"/>
      <c r="M33" s="137"/>
      <c r="N33" s="137"/>
      <c r="O33" s="137"/>
      <c r="P33" s="146"/>
      <c r="Q33" s="146"/>
      <c r="R33" s="146"/>
      <c r="S33" s="146"/>
      <c r="T33" s="146"/>
      <c r="U33" s="146"/>
      <c r="V33" s="146"/>
      <c r="W33" s="146"/>
      <c r="X33" s="146"/>
      <c r="Y33" s="146"/>
    </row>
    <row r="34" spans="1:25" s="387" customFormat="1" ht="15.95" customHeight="1" x14ac:dyDescent="0.2">
      <c r="B34" s="446" t="s">
        <v>244</v>
      </c>
      <c r="C34" s="446"/>
      <c r="D34" s="446"/>
      <c r="E34" s="446"/>
      <c r="F34" s="446"/>
      <c r="G34" s="446"/>
      <c r="H34" s="389"/>
      <c r="I34" s="389"/>
      <c r="J34" s="137"/>
      <c r="K34" s="137"/>
      <c r="L34" s="137"/>
      <c r="M34" s="137"/>
      <c r="N34" s="137"/>
      <c r="O34" s="137"/>
      <c r="P34" s="146"/>
      <c r="Q34" s="146"/>
      <c r="R34" s="146"/>
      <c r="S34" s="146"/>
      <c r="T34" s="146"/>
      <c r="U34" s="146"/>
      <c r="V34" s="146"/>
      <c r="W34" s="146"/>
      <c r="X34" s="146"/>
      <c r="Y34" s="146"/>
    </row>
    <row r="35" spans="1:25" s="387" customFormat="1" ht="54.95" customHeight="1" x14ac:dyDescent="0.2">
      <c r="B35" s="446" t="s">
        <v>296</v>
      </c>
      <c r="C35" s="446"/>
      <c r="D35" s="446"/>
      <c r="E35" s="446"/>
      <c r="F35" s="446"/>
      <c r="G35" s="446"/>
      <c r="H35" s="446"/>
      <c r="I35" s="446"/>
      <c r="J35" s="137"/>
      <c r="K35" s="137"/>
      <c r="L35" s="137"/>
      <c r="M35" s="137"/>
      <c r="N35" s="137"/>
      <c r="O35" s="137"/>
      <c r="P35" s="146"/>
      <c r="Q35" s="146"/>
      <c r="R35" s="146"/>
      <c r="S35" s="146"/>
      <c r="T35" s="146"/>
      <c r="U35" s="146"/>
      <c r="V35" s="146"/>
      <c r="W35" s="146"/>
      <c r="X35" s="146"/>
      <c r="Y35" s="146"/>
    </row>
    <row r="36" spans="1:25" s="387" customFormat="1" ht="15.95" customHeight="1" x14ac:dyDescent="0.2">
      <c r="B36" s="389" t="s">
        <v>257</v>
      </c>
      <c r="C36" s="389"/>
      <c r="D36" s="389"/>
      <c r="E36" s="389"/>
      <c r="F36" s="389"/>
      <c r="G36" s="389"/>
      <c r="H36" s="389"/>
      <c r="I36" s="389"/>
      <c r="J36" s="137"/>
      <c r="K36" s="137"/>
      <c r="L36" s="137"/>
      <c r="M36" s="137"/>
      <c r="N36" s="137"/>
      <c r="O36" s="137"/>
      <c r="P36" s="146"/>
      <c r="Q36" s="146"/>
      <c r="R36" s="146"/>
      <c r="S36" s="146"/>
      <c r="T36" s="146"/>
      <c r="U36" s="146"/>
      <c r="V36" s="146"/>
      <c r="W36" s="146"/>
      <c r="X36" s="146"/>
      <c r="Y36" s="146"/>
    </row>
    <row r="37" spans="1:25" s="387" customFormat="1" ht="15" customHeight="1" x14ac:dyDescent="0.2">
      <c r="A37" s="147"/>
      <c r="B37" s="445" t="s">
        <v>170</v>
      </c>
      <c r="C37" s="445"/>
      <c r="D37" s="445"/>
      <c r="E37" s="137"/>
      <c r="F37" s="137"/>
      <c r="G37" s="137"/>
      <c r="H37" s="137"/>
      <c r="I37" s="137"/>
      <c r="J37" s="137"/>
      <c r="K37" s="137"/>
      <c r="L37" s="137"/>
      <c r="M37" s="137"/>
      <c r="N37" s="137"/>
      <c r="O37" s="137"/>
      <c r="P37" s="146"/>
      <c r="Q37" s="146"/>
      <c r="R37" s="146"/>
      <c r="S37" s="146"/>
      <c r="T37" s="146"/>
      <c r="U37" s="146"/>
      <c r="V37" s="146"/>
      <c r="W37" s="146"/>
      <c r="X37" s="146"/>
      <c r="Y37" s="146"/>
    </row>
    <row r="38" spans="1:25" s="387" customFormat="1" ht="15" customHeight="1" x14ac:dyDescent="0.2">
      <c r="B38" s="446" t="s">
        <v>186</v>
      </c>
      <c r="C38" s="446"/>
      <c r="D38" s="446"/>
      <c r="E38" s="147"/>
      <c r="F38" s="137"/>
      <c r="G38" s="137"/>
      <c r="H38" s="137"/>
      <c r="I38" s="137"/>
      <c r="J38" s="137"/>
      <c r="K38" s="137"/>
      <c r="L38" s="137"/>
      <c r="M38" s="137"/>
      <c r="N38" s="137"/>
      <c r="O38" s="137"/>
      <c r="P38" s="146"/>
      <c r="Q38" s="146"/>
      <c r="R38" s="146"/>
      <c r="S38" s="146"/>
      <c r="T38" s="146"/>
      <c r="U38" s="146"/>
      <c r="V38" s="146"/>
      <c r="W38" s="146"/>
      <c r="X38" s="146"/>
      <c r="Y38" s="146"/>
    </row>
    <row r="39" spans="1:25" s="260" customFormat="1" ht="15.95" customHeight="1" x14ac:dyDescent="0.2">
      <c r="A39" s="134"/>
      <c r="B39" s="149" t="s">
        <v>79</v>
      </c>
      <c r="C39" s="134"/>
      <c r="D39" s="134"/>
      <c r="E39" s="134"/>
      <c r="F39" s="134"/>
      <c r="G39" s="259"/>
      <c r="H39" s="259"/>
      <c r="I39" s="259"/>
      <c r="O39" s="261"/>
      <c r="P39" s="261"/>
      <c r="Q39" s="261"/>
      <c r="R39" s="261"/>
      <c r="S39" s="261"/>
    </row>
    <row r="40" spans="1:25" s="260" customFormat="1" ht="12.75" x14ac:dyDescent="0.2"/>
    <row r="41" spans="1:25" x14ac:dyDescent="0.25">
      <c r="B41" s="442" t="s">
        <v>13</v>
      </c>
      <c r="C41" s="443"/>
      <c r="D41" s="443"/>
      <c r="E41" s="443"/>
      <c r="F41" s="444"/>
    </row>
  </sheetData>
  <sheetProtection algorithmName="SHA-512" hashValue="u1At+F0vQI5tHY/elE72GK13zb8+EZf1kKbeHyZ6uzH1prAszZ3q6ndjBLBN8T2lv/jRIBokrjX5oXDawtedEA==" saltValue="JWlUhFy9IxTCfb1YQF/BoQ==" spinCount="100000" sheet="1" objects="1" scenarios="1" selectLockedCells="1"/>
  <mergeCells count="29">
    <mergeCell ref="A18:B18"/>
    <mergeCell ref="A20:I20"/>
    <mergeCell ref="B28:I28"/>
    <mergeCell ref="O22:P22"/>
    <mergeCell ref="B41:F41"/>
    <mergeCell ref="B37:D37"/>
    <mergeCell ref="B32:D32"/>
    <mergeCell ref="B38:D38"/>
    <mergeCell ref="B31:I31"/>
    <mergeCell ref="B34:G34"/>
    <mergeCell ref="B33:I33"/>
    <mergeCell ref="B35:I35"/>
    <mergeCell ref="B30:I30"/>
    <mergeCell ref="A26:I26"/>
    <mergeCell ref="A1:I1"/>
    <mergeCell ref="A2:I2"/>
    <mergeCell ref="A3:I3"/>
    <mergeCell ref="A4:I4"/>
    <mergeCell ref="A9:I9"/>
    <mergeCell ref="A10:I10"/>
    <mergeCell ref="A16:I16"/>
    <mergeCell ref="A11:C11"/>
    <mergeCell ref="A12:C12"/>
    <mergeCell ref="A13:C13"/>
    <mergeCell ref="A14:C14"/>
    <mergeCell ref="D11:I11"/>
    <mergeCell ref="D12:I12"/>
    <mergeCell ref="D13:I13"/>
    <mergeCell ref="D14:I14"/>
  </mergeCells>
  <printOptions horizontalCentered="1"/>
  <pageMargins left="0.39370078740157483" right="0.39370078740157483" top="1.1811023622047245" bottom="0.78740157480314965" header="0.59055118110236227" footer="0.39370078740157483"/>
  <pageSetup paperSize="9" scale="40" orientation="portrait" r:id="rId1"/>
  <headerFooter>
    <oddHeader>&amp;C&amp;"Arial,Negrito"&amp;16ANEXO IV-B
&amp;"Arial,Normal"&amp;10
&amp;G&amp;R&amp;P</oddHeader>
    <oddFooter>&amp;L&amp;8SACCON/CPC/SECAD&amp;R&amp;8&amp;A
&amp;P/&amp;N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P47"/>
  <sheetViews>
    <sheetView showGridLines="0" view="pageBreakPreview" topLeftCell="A10" zoomScale="60" zoomScaleNormal="70" workbookViewId="0">
      <selection activeCell="F18" sqref="F18"/>
    </sheetView>
  </sheetViews>
  <sheetFormatPr defaultRowHeight="15" x14ac:dyDescent="0.25"/>
  <cols>
    <col min="1" max="1" width="8.7109375" style="132" customWidth="1"/>
    <col min="2" max="2" width="55.7109375" style="132" customWidth="1"/>
    <col min="3" max="4" width="14.7109375" style="132" customWidth="1"/>
    <col min="5" max="5" width="12.7109375" style="132" customWidth="1"/>
    <col min="6" max="15" width="18.7109375" style="132" customWidth="1"/>
    <col min="16" max="16" width="20.7109375" style="132" customWidth="1"/>
    <col min="17" max="16384" width="9.140625" style="132"/>
  </cols>
  <sheetData>
    <row r="1" spans="1:16" ht="21" x14ac:dyDescent="0.25">
      <c r="A1" s="429" t="str">
        <f>'DADOS CADASTRAIS e RESUMO'!A1</f>
        <v>TRIBUNAL REGIONAL ELEITORAL DO PARANÁ</v>
      </c>
      <c r="B1" s="512"/>
      <c r="C1" s="512"/>
      <c r="D1" s="512"/>
      <c r="E1" s="512"/>
      <c r="F1" s="512"/>
      <c r="G1" s="512"/>
      <c r="H1" s="512"/>
      <c r="I1" s="512"/>
      <c r="J1" s="512"/>
      <c r="K1" s="512"/>
      <c r="L1" s="512"/>
      <c r="M1" s="512"/>
      <c r="N1" s="512"/>
      <c r="O1" s="512"/>
      <c r="P1" s="512"/>
    </row>
    <row r="2" spans="1:16" ht="18.75" x14ac:dyDescent="0.25">
      <c r="A2" s="430" t="str">
        <f>'DADOS CADASTRAIS e RESUMO'!A2</f>
        <v>PLANILHA DE FORMAÇÃO DE CUSTOS E PREÇOS - Proposta Detalhada - LOTE 1</v>
      </c>
      <c r="B2" s="513"/>
      <c r="C2" s="513"/>
      <c r="D2" s="513"/>
      <c r="E2" s="513"/>
      <c r="F2" s="513"/>
      <c r="G2" s="513"/>
      <c r="H2" s="513"/>
      <c r="I2" s="513"/>
      <c r="J2" s="513"/>
      <c r="K2" s="513"/>
      <c r="L2" s="513"/>
      <c r="M2" s="513"/>
      <c r="N2" s="513"/>
      <c r="O2" s="513"/>
      <c r="P2" s="513"/>
    </row>
    <row r="3" spans="1:16" ht="18.75" x14ac:dyDescent="0.25">
      <c r="A3" s="431" t="str">
        <f>'DADOS CADASTRAIS e RESUMO'!A3</f>
        <v>REGISTRO DE PREÇOS - Serviços de TIC: Nível 3</v>
      </c>
      <c r="B3" s="513"/>
      <c r="C3" s="513"/>
      <c r="D3" s="513"/>
      <c r="E3" s="513"/>
      <c r="F3" s="513"/>
      <c r="G3" s="513"/>
      <c r="H3" s="513"/>
      <c r="I3" s="513"/>
      <c r="J3" s="513"/>
      <c r="K3" s="513"/>
      <c r="L3" s="513"/>
      <c r="M3" s="513"/>
      <c r="N3" s="513"/>
      <c r="O3" s="513"/>
      <c r="P3" s="513"/>
    </row>
    <row r="4" spans="1:16" x14ac:dyDescent="0.25">
      <c r="A4" s="518" t="s">
        <v>294</v>
      </c>
      <c r="B4" s="518"/>
      <c r="C4" s="518"/>
      <c r="D4" s="518"/>
      <c r="E4" s="134"/>
      <c r="F4" s="517"/>
      <c r="G4" s="517"/>
      <c r="H4" s="517"/>
      <c r="I4" s="517"/>
      <c r="J4" s="517"/>
      <c r="K4" s="133"/>
      <c r="L4" s="133"/>
      <c r="M4" s="133"/>
      <c r="N4" s="133"/>
      <c r="O4" s="150" t="str">
        <f>'DADOS CADASTRAIS e RESUMO'!H5</f>
        <v>PAD n.:</v>
      </c>
      <c r="P4" s="135" t="str">
        <f>'DADOS CADASTRAIS e RESUMO'!I5</f>
        <v>24238/2022</v>
      </c>
    </row>
    <row r="5" spans="1:16" x14ac:dyDescent="0.25">
      <c r="A5" s="518"/>
      <c r="B5" s="518"/>
      <c r="C5" s="518"/>
      <c r="D5" s="518"/>
      <c r="E5" s="134"/>
      <c r="F5" s="134"/>
      <c r="G5" s="134"/>
      <c r="H5" s="133"/>
      <c r="I5" s="133"/>
      <c r="J5" s="133"/>
      <c r="K5" s="133"/>
      <c r="L5" s="133"/>
      <c r="M5" s="133"/>
      <c r="N5" s="133"/>
      <c r="O5" s="150" t="str">
        <f>'DADOS CADASTRAIS e RESUMO'!H6</f>
        <v>Licitação n.:</v>
      </c>
      <c r="P5" s="151">
        <f>'DADOS CADASTRAIS e RESUMO'!I6</f>
        <v>0</v>
      </c>
    </row>
    <row r="6" spans="1:16" x14ac:dyDescent="0.25">
      <c r="A6" s="518"/>
      <c r="B6" s="518"/>
      <c r="C6" s="518"/>
      <c r="D6" s="518"/>
      <c r="E6" s="134"/>
      <c r="F6" s="134"/>
      <c r="G6" s="134"/>
      <c r="H6" s="133"/>
      <c r="I6" s="133"/>
      <c r="J6" s="133"/>
      <c r="K6" s="133"/>
      <c r="L6" s="133"/>
      <c r="M6" s="133"/>
      <c r="O6" s="150" t="str">
        <f>'DADOS CADASTRAIS e RESUMO'!H7</f>
        <v>Data da Proposta:</v>
      </c>
      <c r="P6" s="152">
        <f>'DADOS CADASTRAIS e RESUMO'!I7</f>
        <v>0</v>
      </c>
    </row>
    <row r="7" spans="1:16" x14ac:dyDescent="0.25">
      <c r="A7" s="134"/>
      <c r="B7" s="136"/>
      <c r="C7" s="136"/>
      <c r="D7" s="136"/>
      <c r="E7" s="136"/>
      <c r="F7" s="136"/>
      <c r="G7" s="136"/>
      <c r="H7" s="136"/>
      <c r="I7" s="136"/>
      <c r="J7" s="136"/>
      <c r="K7" s="136"/>
      <c r="L7" s="136"/>
      <c r="M7" s="136"/>
      <c r="N7" s="136"/>
      <c r="O7" s="136"/>
      <c r="P7" s="136"/>
    </row>
    <row r="8" spans="1:16" x14ac:dyDescent="0.25">
      <c r="A8" s="514" t="str">
        <f>'DADOS CADASTRAIS e RESUMO'!A9</f>
        <v>NOME DA EMPRESA</v>
      </c>
      <c r="B8" s="515"/>
      <c r="C8" s="515"/>
      <c r="D8" s="515"/>
      <c r="E8" s="515"/>
      <c r="F8" s="515"/>
      <c r="G8" s="515"/>
      <c r="H8" s="515"/>
      <c r="I8" s="515"/>
      <c r="J8" s="515"/>
      <c r="K8" s="515"/>
      <c r="L8" s="515"/>
      <c r="M8" s="515"/>
      <c r="N8" s="515"/>
      <c r="O8" s="515"/>
      <c r="P8" s="516"/>
    </row>
    <row r="9" spans="1:16" x14ac:dyDescent="0.25">
      <c r="A9" s="510" t="str">
        <f>'DADOS CADASTRAIS e RESUMO'!A10</f>
        <v>CNPJ</v>
      </c>
      <c r="B9" s="511"/>
      <c r="C9" s="511"/>
      <c r="D9" s="511"/>
      <c r="E9" s="511"/>
      <c r="F9" s="511"/>
      <c r="G9" s="511"/>
      <c r="H9" s="511"/>
      <c r="I9" s="511"/>
      <c r="J9" s="511"/>
      <c r="K9" s="511"/>
      <c r="L9" s="511"/>
      <c r="M9" s="511"/>
      <c r="N9" s="511"/>
      <c r="O9" s="511"/>
      <c r="P9" s="468"/>
    </row>
    <row r="10" spans="1:16" x14ac:dyDescent="0.25">
      <c r="A10" s="504"/>
      <c r="B10" s="505"/>
      <c r="C10" s="505"/>
      <c r="D10" s="505"/>
      <c r="E10" s="505"/>
      <c r="F10" s="505"/>
      <c r="G10" s="505"/>
      <c r="H10" s="505"/>
      <c r="I10" s="505"/>
      <c r="J10" s="505"/>
      <c r="K10" s="505"/>
      <c r="L10" s="505"/>
      <c r="M10" s="505"/>
      <c r="N10" s="505"/>
      <c r="O10" s="505"/>
      <c r="P10" s="505"/>
    </row>
    <row r="11" spans="1:16" ht="20.100000000000001" customHeight="1" thickBot="1" x14ac:dyDescent="0.3">
      <c r="A11" s="283" t="s">
        <v>292</v>
      </c>
      <c r="B11" s="277"/>
      <c r="C11" s="277"/>
      <c r="D11" s="277"/>
      <c r="E11" s="277"/>
      <c r="F11" s="277"/>
      <c r="G11" s="277"/>
      <c r="H11" s="277"/>
      <c r="I11" s="277"/>
      <c r="J11" s="277"/>
      <c r="K11" s="277"/>
      <c r="L11" s="277"/>
      <c r="M11" s="277"/>
      <c r="N11" s="277"/>
      <c r="O11" s="277"/>
      <c r="P11" s="277"/>
    </row>
    <row r="12" spans="1:16" ht="15" customHeight="1" thickTop="1" x14ac:dyDescent="0.25">
      <c r="A12" s="506" t="s">
        <v>293</v>
      </c>
      <c r="B12" s="479" t="s">
        <v>214</v>
      </c>
      <c r="C12" s="489" t="s">
        <v>193</v>
      </c>
      <c r="D12" s="492" t="s">
        <v>210</v>
      </c>
      <c r="E12" s="495" t="s">
        <v>74</v>
      </c>
      <c r="F12" s="507" t="s">
        <v>9</v>
      </c>
      <c r="G12" s="468"/>
      <c r="H12" s="489" t="s">
        <v>9</v>
      </c>
      <c r="I12" s="497" t="s">
        <v>10</v>
      </c>
      <c r="J12" s="498"/>
      <c r="K12" s="499"/>
      <c r="L12" s="499"/>
      <c r="M12" s="500"/>
      <c r="N12" s="508" t="s">
        <v>10</v>
      </c>
      <c r="O12" s="465" t="s">
        <v>169</v>
      </c>
      <c r="P12" s="509" t="s">
        <v>190</v>
      </c>
    </row>
    <row r="13" spans="1:16" ht="30" customHeight="1" x14ac:dyDescent="0.25">
      <c r="A13" s="476"/>
      <c r="B13" s="479"/>
      <c r="C13" s="489"/>
      <c r="D13" s="492"/>
      <c r="E13" s="495"/>
      <c r="F13" s="451" t="s">
        <v>11</v>
      </c>
      <c r="G13" s="454" t="s">
        <v>12</v>
      </c>
      <c r="H13" s="476"/>
      <c r="I13" s="278" t="s">
        <v>212</v>
      </c>
      <c r="J13" s="285" t="s">
        <v>209</v>
      </c>
      <c r="K13" s="457" t="s">
        <v>286</v>
      </c>
      <c r="L13" s="459" t="s">
        <v>289</v>
      </c>
      <c r="M13" s="458" t="s">
        <v>288</v>
      </c>
      <c r="N13" s="467"/>
      <c r="O13" s="465"/>
      <c r="P13" s="449"/>
    </row>
    <row r="14" spans="1:16" ht="15" customHeight="1" x14ac:dyDescent="0.25">
      <c r="A14" s="476"/>
      <c r="B14" s="479"/>
      <c r="C14" s="489"/>
      <c r="D14" s="492"/>
      <c r="E14" s="495"/>
      <c r="F14" s="452"/>
      <c r="G14" s="455"/>
      <c r="H14" s="476"/>
      <c r="I14" s="278" t="s">
        <v>147</v>
      </c>
      <c r="J14" s="285" t="s">
        <v>65</v>
      </c>
      <c r="K14" s="457"/>
      <c r="L14" s="460"/>
      <c r="M14" s="458"/>
      <c r="N14" s="467"/>
      <c r="O14" s="465"/>
      <c r="P14" s="449"/>
    </row>
    <row r="15" spans="1:16" ht="15" customHeight="1" x14ac:dyDescent="0.25">
      <c r="A15" s="476"/>
      <c r="B15" s="479"/>
      <c r="C15" s="489"/>
      <c r="D15" s="492"/>
      <c r="E15" s="495"/>
      <c r="F15" s="452"/>
      <c r="G15" s="455"/>
      <c r="H15" s="476"/>
      <c r="I15" s="355"/>
      <c r="J15" s="356">
        <v>0</v>
      </c>
      <c r="K15" s="457"/>
      <c r="L15" s="459" t="s">
        <v>287</v>
      </c>
      <c r="M15" s="458"/>
      <c r="N15" s="467"/>
      <c r="O15" s="465"/>
      <c r="P15" s="449"/>
    </row>
    <row r="16" spans="1:16" ht="15" customHeight="1" x14ac:dyDescent="0.25">
      <c r="A16" s="476"/>
      <c r="B16" s="479"/>
      <c r="C16" s="489"/>
      <c r="D16" s="492"/>
      <c r="E16" s="496"/>
      <c r="F16" s="452"/>
      <c r="G16" s="456"/>
      <c r="H16" s="476"/>
      <c r="I16" s="278" t="s">
        <v>61</v>
      </c>
      <c r="J16" s="285" t="s">
        <v>64</v>
      </c>
      <c r="K16" s="457"/>
      <c r="L16" s="460"/>
      <c r="M16" s="458"/>
      <c r="N16" s="467"/>
      <c r="O16" s="466"/>
      <c r="P16" s="449"/>
    </row>
    <row r="17" spans="1:16" ht="15" customHeight="1" x14ac:dyDescent="0.25">
      <c r="A17" s="477"/>
      <c r="B17" s="480"/>
      <c r="C17" s="490"/>
      <c r="D17" s="493"/>
      <c r="E17" s="270" t="s">
        <v>75</v>
      </c>
      <c r="F17" s="453"/>
      <c r="G17" s="153">
        <f>'ENCARGOS e PROVISOES'!F90/100</f>
        <v>0</v>
      </c>
      <c r="H17" s="477"/>
      <c r="I17" s="358">
        <v>0</v>
      </c>
      <c r="J17" s="357">
        <v>0</v>
      </c>
      <c r="K17" s="409">
        <f>I18</f>
        <v>0</v>
      </c>
      <c r="L17" s="415">
        <v>0</v>
      </c>
      <c r="M17" s="416">
        <v>0</v>
      </c>
      <c r="N17" s="468"/>
      <c r="O17" s="154">
        <f>CITL!F17</f>
        <v>0</v>
      </c>
      <c r="P17" s="450"/>
    </row>
    <row r="18" spans="1:16" ht="30" customHeight="1" thickBot="1" x14ac:dyDescent="0.3">
      <c r="A18" s="155">
        <v>1</v>
      </c>
      <c r="B18" s="156" t="s">
        <v>194</v>
      </c>
      <c r="C18" s="157" t="s">
        <v>197</v>
      </c>
      <c r="D18" s="157" t="s">
        <v>200</v>
      </c>
      <c r="E18" s="157">
        <v>35</v>
      </c>
      <c r="F18" s="414"/>
      <c r="G18" s="158">
        <f>ROUND(IF(F18&lt;&gt;0,(F18)*$G$17,0),2)</f>
        <v>0</v>
      </c>
      <c r="H18" s="159">
        <f>ROUND(SUM(F18:G18),2)</f>
        <v>0</v>
      </c>
      <c r="I18" s="322">
        <f>ROUND((IF((F18&gt;0),($I$15*22)-(($I$15*22)*$I$17),0)),2)</f>
        <v>0</v>
      </c>
      <c r="J18" s="274">
        <f>ROUND((IF(F18&gt;0,MAX(($J$15*(21*$J$17))-(6%*(F18)),0),0)),2)</f>
        <v>0</v>
      </c>
      <c r="K18" s="160">
        <f>IF(F18&gt;0,($K$17/12),0)</f>
        <v>0</v>
      </c>
      <c r="L18" s="417">
        <f>IF(F18&gt;0,((L17*11.6901%)*(0.0197*6)),0)</f>
        <v>0</v>
      </c>
      <c r="M18" s="280">
        <f>IF(F18&gt;0,$M$17,0)</f>
        <v>0</v>
      </c>
      <c r="N18" s="161">
        <f>ROUND(SUM(I18:M18),2)</f>
        <v>0</v>
      </c>
      <c r="O18" s="162">
        <f>ROUND((H18+N18)*$O$17,2)</f>
        <v>0</v>
      </c>
      <c r="P18" s="166">
        <f>ROUND(H18+N18+O18,2)</f>
        <v>0</v>
      </c>
    </row>
    <row r="19" spans="1:16" x14ac:dyDescent="0.25">
      <c r="A19" s="167"/>
      <c r="B19" s="168"/>
      <c r="C19" s="168"/>
      <c r="D19" s="168"/>
      <c r="E19" s="169"/>
      <c r="F19" s="170"/>
      <c r="G19" s="171"/>
      <c r="H19" s="171"/>
      <c r="I19" s="281"/>
      <c r="J19" s="172"/>
      <c r="K19" s="172"/>
      <c r="L19" s="172"/>
      <c r="M19" s="282"/>
      <c r="N19" s="171"/>
      <c r="O19" s="171"/>
    </row>
    <row r="20" spans="1:16" ht="25.5" customHeight="1" x14ac:dyDescent="0.25">
      <c r="A20" s="167"/>
      <c r="B20" s="168"/>
      <c r="C20" s="168"/>
      <c r="D20" s="168"/>
      <c r="E20" s="169"/>
      <c r="F20" s="170"/>
      <c r="G20" s="171"/>
      <c r="H20" s="173" t="s">
        <v>77</v>
      </c>
      <c r="I20" s="469"/>
      <c r="J20" s="470"/>
      <c r="K20" s="470"/>
      <c r="L20" s="470"/>
      <c r="M20" s="471"/>
      <c r="N20" s="171"/>
      <c r="O20" s="171"/>
      <c r="P20" s="174"/>
    </row>
    <row r="21" spans="1:16" ht="25.5" customHeight="1" thickBot="1" x14ac:dyDescent="0.3">
      <c r="A21" s="175"/>
      <c r="B21" s="176"/>
      <c r="C21" s="176"/>
      <c r="D21" s="176"/>
      <c r="E21" s="176"/>
      <c r="F21" s="177"/>
      <c r="G21" s="178"/>
      <c r="H21" s="173" t="s">
        <v>78</v>
      </c>
      <c r="I21" s="472"/>
      <c r="J21" s="473"/>
      <c r="K21" s="473"/>
      <c r="L21" s="473"/>
      <c r="M21" s="474"/>
      <c r="P21" s="179"/>
    </row>
    <row r="22" spans="1:16" ht="16.5" thickTop="1" thickBot="1" x14ac:dyDescent="0.3">
      <c r="A22" s="175"/>
      <c r="B22" s="176"/>
      <c r="C22" s="176"/>
      <c r="D22" s="176"/>
      <c r="E22" s="176"/>
      <c r="F22" s="177"/>
      <c r="G22" s="178"/>
      <c r="H22" s="178"/>
      <c r="I22" s="180"/>
      <c r="J22" s="178"/>
      <c r="K22" s="178"/>
      <c r="P22" s="179"/>
    </row>
    <row r="23" spans="1:16" ht="15" customHeight="1" thickTop="1" x14ac:dyDescent="0.25">
      <c r="A23" s="475" t="str">
        <f>A12</f>
        <v>ITEM</v>
      </c>
      <c r="B23" s="478" t="s">
        <v>214</v>
      </c>
      <c r="C23" s="488" t="s">
        <v>193</v>
      </c>
      <c r="D23" s="491" t="s">
        <v>210</v>
      </c>
      <c r="E23" s="494" t="s">
        <v>74</v>
      </c>
      <c r="F23" s="483" t="s">
        <v>9</v>
      </c>
      <c r="G23" s="484"/>
      <c r="H23" s="485" t="s">
        <v>9</v>
      </c>
      <c r="I23" s="497" t="s">
        <v>10</v>
      </c>
      <c r="J23" s="498"/>
      <c r="K23" s="499"/>
      <c r="L23" s="499"/>
      <c r="M23" s="500"/>
      <c r="N23" s="461" t="s">
        <v>10</v>
      </c>
      <c r="O23" s="464" t="s">
        <v>169</v>
      </c>
      <c r="P23" s="448" t="s">
        <v>190</v>
      </c>
    </row>
    <row r="24" spans="1:16" ht="30" customHeight="1" x14ac:dyDescent="0.25">
      <c r="A24" s="476"/>
      <c r="B24" s="479"/>
      <c r="C24" s="489"/>
      <c r="D24" s="492"/>
      <c r="E24" s="495"/>
      <c r="F24" s="451" t="s">
        <v>11</v>
      </c>
      <c r="G24" s="454" t="s">
        <v>12</v>
      </c>
      <c r="H24" s="486"/>
      <c r="I24" s="278" t="s">
        <v>212</v>
      </c>
      <c r="J24" s="285" t="s">
        <v>209</v>
      </c>
      <c r="K24" s="457" t="str">
        <f>K13</f>
        <v>Preencher Benefício Anual</v>
      </c>
      <c r="L24" s="459" t="str">
        <f>L13</f>
        <v>AUXÍLIO CRECHE (se houver)</v>
      </c>
      <c r="M24" s="458" t="str">
        <f>M13</f>
        <v>Preencher Benefício(s) Mensal(is)</v>
      </c>
      <c r="N24" s="467"/>
      <c r="O24" s="465"/>
      <c r="P24" s="449"/>
    </row>
    <row r="25" spans="1:16" ht="15" customHeight="1" x14ac:dyDescent="0.25">
      <c r="A25" s="476"/>
      <c r="B25" s="479"/>
      <c r="C25" s="489"/>
      <c r="D25" s="492"/>
      <c r="E25" s="495"/>
      <c r="F25" s="452"/>
      <c r="G25" s="455"/>
      <c r="H25" s="486"/>
      <c r="I25" s="278" t="s">
        <v>147</v>
      </c>
      <c r="J25" s="285" t="s">
        <v>65</v>
      </c>
      <c r="K25" s="457"/>
      <c r="L25" s="460"/>
      <c r="M25" s="458"/>
      <c r="N25" s="467"/>
      <c r="O25" s="465"/>
      <c r="P25" s="449"/>
    </row>
    <row r="26" spans="1:16" ht="15" customHeight="1" x14ac:dyDescent="0.25">
      <c r="A26" s="476"/>
      <c r="B26" s="479"/>
      <c r="C26" s="489"/>
      <c r="D26" s="492"/>
      <c r="E26" s="495"/>
      <c r="F26" s="452"/>
      <c r="G26" s="455"/>
      <c r="H26" s="486"/>
      <c r="I26" s="355">
        <f>I15</f>
        <v>0</v>
      </c>
      <c r="J26" s="356">
        <f>J15</f>
        <v>0</v>
      </c>
      <c r="K26" s="457"/>
      <c r="L26" s="459" t="str">
        <f>L15</f>
        <v>Salário base:</v>
      </c>
      <c r="M26" s="458"/>
      <c r="N26" s="467"/>
      <c r="O26" s="465"/>
      <c r="P26" s="449"/>
    </row>
    <row r="27" spans="1:16" ht="15" customHeight="1" x14ac:dyDescent="0.25">
      <c r="A27" s="476"/>
      <c r="B27" s="479"/>
      <c r="C27" s="489"/>
      <c r="D27" s="492"/>
      <c r="E27" s="496"/>
      <c r="F27" s="452"/>
      <c r="G27" s="456"/>
      <c r="H27" s="486"/>
      <c r="I27" s="278" t="s">
        <v>61</v>
      </c>
      <c r="J27" s="285" t="s">
        <v>64</v>
      </c>
      <c r="K27" s="457"/>
      <c r="L27" s="460"/>
      <c r="M27" s="458"/>
      <c r="N27" s="467"/>
      <c r="O27" s="466"/>
      <c r="P27" s="449"/>
    </row>
    <row r="28" spans="1:16" ht="15" customHeight="1" x14ac:dyDescent="0.25">
      <c r="A28" s="477"/>
      <c r="B28" s="480"/>
      <c r="C28" s="490"/>
      <c r="D28" s="493"/>
      <c r="E28" s="270" t="s">
        <v>75</v>
      </c>
      <c r="F28" s="453"/>
      <c r="G28" s="153">
        <f>'ENCARGOS e PROVISOES'!F90/100</f>
        <v>0</v>
      </c>
      <c r="H28" s="487"/>
      <c r="I28" s="358">
        <f>I17</f>
        <v>0</v>
      </c>
      <c r="J28" s="357">
        <f>J17</f>
        <v>0</v>
      </c>
      <c r="K28" s="409">
        <f>I29</f>
        <v>0</v>
      </c>
      <c r="L28" s="415">
        <f>L17</f>
        <v>0</v>
      </c>
      <c r="M28" s="416">
        <f>M17</f>
        <v>0</v>
      </c>
      <c r="N28" s="468"/>
      <c r="O28" s="154">
        <f>CITL!F17</f>
        <v>0</v>
      </c>
      <c r="P28" s="450"/>
    </row>
    <row r="29" spans="1:16" ht="30" customHeight="1" thickBot="1" x14ac:dyDescent="0.3">
      <c r="A29" s="163">
        <v>2</v>
      </c>
      <c r="B29" s="164" t="s">
        <v>195</v>
      </c>
      <c r="C29" s="165" t="s">
        <v>198</v>
      </c>
      <c r="D29" s="165" t="s">
        <v>201</v>
      </c>
      <c r="E29" s="165">
        <v>35</v>
      </c>
      <c r="F29" s="418"/>
      <c r="G29" s="158">
        <f>ROUND(IF(F29&lt;&gt;0,(F29)*$G$28,0),2)</f>
        <v>0</v>
      </c>
      <c r="H29" s="159">
        <f>ROUND(SUM(F29:G29),2)</f>
        <v>0</v>
      </c>
      <c r="I29" s="322">
        <f>ROUND((IF((F29&gt;0),($I$26*22)-(($I$26*22)*$I$28),0)),2)</f>
        <v>0</v>
      </c>
      <c r="J29" s="274">
        <f>ROUND((IF(F29&gt;0,MAX(($J$26*(21*$J$28))-(6%*(F29)),0),0)),2)</f>
        <v>0</v>
      </c>
      <c r="K29" s="323">
        <f>IF(F29&gt;0,($K$28/12),0)</f>
        <v>0</v>
      </c>
      <c r="L29" s="417">
        <f>IF(F29&gt;0,((L28*11.6901%)*(0.0197*6)),0)</f>
        <v>0</v>
      </c>
      <c r="M29" s="280">
        <f>IF(F29&gt;0,$M$28,0)</f>
        <v>0</v>
      </c>
      <c r="N29" s="161">
        <f>ROUND(SUM(I29:M29),2)</f>
        <v>0</v>
      </c>
      <c r="O29" s="162">
        <f>ROUND((H29+N29)*$O$17,2)</f>
        <v>0</v>
      </c>
      <c r="P29" s="166">
        <f>ROUND(H29+N29+O29,2)</f>
        <v>0</v>
      </c>
    </row>
    <row r="30" spans="1:16" ht="15" customHeight="1" x14ac:dyDescent="0.25">
      <c r="A30" s="481" t="s">
        <v>252</v>
      </c>
      <c r="B30" s="481"/>
      <c r="C30" s="481"/>
      <c r="D30" s="481"/>
      <c r="E30" s="481"/>
      <c r="F30" s="170"/>
      <c r="G30" s="171"/>
      <c r="H30" s="171"/>
      <c r="I30" s="281"/>
      <c r="J30" s="172"/>
      <c r="K30" s="172"/>
      <c r="L30" s="172"/>
      <c r="M30" s="282"/>
      <c r="N30" s="171"/>
      <c r="O30" s="171"/>
    </row>
    <row r="31" spans="1:16" ht="25.5" customHeight="1" x14ac:dyDescent="0.25">
      <c r="A31" s="482"/>
      <c r="B31" s="482"/>
      <c r="C31" s="482"/>
      <c r="D31" s="482"/>
      <c r="E31" s="482"/>
      <c r="F31" s="170"/>
      <c r="G31" s="171"/>
      <c r="H31" s="173" t="s">
        <v>77</v>
      </c>
      <c r="I31" s="469">
        <f>I20</f>
        <v>0</v>
      </c>
      <c r="J31" s="470"/>
      <c r="K31" s="470"/>
      <c r="L31" s="470"/>
      <c r="M31" s="471"/>
      <c r="N31" s="171"/>
      <c r="O31" s="171"/>
      <c r="P31" s="174"/>
    </row>
    <row r="32" spans="1:16" ht="25.5" customHeight="1" thickBot="1" x14ac:dyDescent="0.3">
      <c r="A32" s="482"/>
      <c r="B32" s="482"/>
      <c r="C32" s="482"/>
      <c r="D32" s="482"/>
      <c r="E32" s="482"/>
      <c r="F32" s="177"/>
      <c r="G32" s="178"/>
      <c r="H32" s="173" t="s">
        <v>78</v>
      </c>
      <c r="I32" s="472">
        <f>I21</f>
        <v>0</v>
      </c>
      <c r="J32" s="473"/>
      <c r="K32" s="473"/>
      <c r="L32" s="473"/>
      <c r="M32" s="474"/>
      <c r="P32" s="179"/>
    </row>
    <row r="33" spans="1:16" ht="25.5" customHeight="1" thickTop="1" x14ac:dyDescent="0.25">
      <c r="A33" s="503" t="s">
        <v>211</v>
      </c>
      <c r="B33" s="503"/>
      <c r="C33" s="503"/>
      <c r="D33" s="503"/>
      <c r="E33" s="176"/>
      <c r="F33" s="177"/>
      <c r="G33" s="178"/>
      <c r="H33" s="173"/>
      <c r="I33" s="284"/>
      <c r="J33" s="284"/>
      <c r="K33" s="284"/>
      <c r="L33" s="284"/>
      <c r="M33" s="284"/>
      <c r="P33" s="179"/>
    </row>
    <row r="34" spans="1:16" ht="15.75" thickBot="1" x14ac:dyDescent="0.3">
      <c r="A34" s="175"/>
      <c r="B34" s="176"/>
      <c r="C34" s="176"/>
      <c r="D34" s="176"/>
      <c r="E34" s="176"/>
      <c r="F34" s="177"/>
      <c r="G34" s="178"/>
      <c r="H34" s="178"/>
      <c r="I34" s="180"/>
      <c r="J34" s="178"/>
      <c r="K34" s="178"/>
      <c r="P34" s="179"/>
    </row>
    <row r="35" spans="1:16" ht="15" customHeight="1" thickTop="1" x14ac:dyDescent="0.25">
      <c r="A35" s="475" t="str">
        <f>A12</f>
        <v>ITEM</v>
      </c>
      <c r="B35" s="478" t="s">
        <v>214</v>
      </c>
      <c r="C35" s="488" t="s">
        <v>193</v>
      </c>
      <c r="D35" s="491" t="s">
        <v>210</v>
      </c>
      <c r="E35" s="494" t="s">
        <v>74</v>
      </c>
      <c r="F35" s="483" t="s">
        <v>9</v>
      </c>
      <c r="G35" s="484"/>
      <c r="H35" s="485" t="s">
        <v>9</v>
      </c>
      <c r="I35" s="497" t="s">
        <v>10</v>
      </c>
      <c r="J35" s="498"/>
      <c r="K35" s="499"/>
      <c r="L35" s="499"/>
      <c r="M35" s="500"/>
      <c r="N35" s="461" t="s">
        <v>10</v>
      </c>
      <c r="O35" s="464" t="s">
        <v>169</v>
      </c>
      <c r="P35" s="448" t="s">
        <v>190</v>
      </c>
    </row>
    <row r="36" spans="1:16" ht="30" customHeight="1" x14ac:dyDescent="0.25">
      <c r="A36" s="476"/>
      <c r="B36" s="479"/>
      <c r="C36" s="489"/>
      <c r="D36" s="492"/>
      <c r="E36" s="495"/>
      <c r="F36" s="451" t="s">
        <v>11</v>
      </c>
      <c r="G36" s="454" t="s">
        <v>12</v>
      </c>
      <c r="H36" s="486"/>
      <c r="I36" s="278" t="s">
        <v>212</v>
      </c>
      <c r="J36" s="275" t="s">
        <v>209</v>
      </c>
      <c r="K36" s="457" t="str">
        <f>K13</f>
        <v>Preencher Benefício Anual</v>
      </c>
      <c r="L36" s="459" t="str">
        <f>L13</f>
        <v>AUXÍLIO CRECHE (se houver)</v>
      </c>
      <c r="M36" s="458" t="str">
        <f>M13</f>
        <v>Preencher Benefício(s) Mensal(is)</v>
      </c>
      <c r="N36" s="462"/>
      <c r="O36" s="465"/>
      <c r="P36" s="449"/>
    </row>
    <row r="37" spans="1:16" ht="15" customHeight="1" x14ac:dyDescent="0.25">
      <c r="A37" s="476"/>
      <c r="B37" s="479"/>
      <c r="C37" s="489"/>
      <c r="D37" s="492"/>
      <c r="E37" s="495"/>
      <c r="F37" s="452"/>
      <c r="G37" s="455"/>
      <c r="H37" s="486"/>
      <c r="I37" s="279" t="s">
        <v>147</v>
      </c>
      <c r="J37" s="275" t="s">
        <v>65</v>
      </c>
      <c r="K37" s="457"/>
      <c r="L37" s="460"/>
      <c r="M37" s="458"/>
      <c r="N37" s="462"/>
      <c r="O37" s="465"/>
      <c r="P37" s="449"/>
    </row>
    <row r="38" spans="1:16" ht="15" customHeight="1" x14ac:dyDescent="0.25">
      <c r="A38" s="476"/>
      <c r="B38" s="479"/>
      <c r="C38" s="489"/>
      <c r="D38" s="492"/>
      <c r="E38" s="495"/>
      <c r="F38" s="452"/>
      <c r="G38" s="455"/>
      <c r="H38" s="486"/>
      <c r="I38" s="359">
        <f>I15</f>
        <v>0</v>
      </c>
      <c r="J38" s="360">
        <f>J15</f>
        <v>0</v>
      </c>
      <c r="K38" s="457"/>
      <c r="L38" s="459" t="str">
        <f>L15</f>
        <v>Salário base:</v>
      </c>
      <c r="M38" s="458"/>
      <c r="N38" s="462"/>
      <c r="O38" s="465"/>
      <c r="P38" s="449"/>
    </row>
    <row r="39" spans="1:16" ht="15" customHeight="1" x14ac:dyDescent="0.25">
      <c r="A39" s="476"/>
      <c r="B39" s="479"/>
      <c r="C39" s="489"/>
      <c r="D39" s="492"/>
      <c r="E39" s="496"/>
      <c r="F39" s="452"/>
      <c r="G39" s="456"/>
      <c r="H39" s="486"/>
      <c r="I39" s="279" t="s">
        <v>61</v>
      </c>
      <c r="J39" s="275" t="s">
        <v>64</v>
      </c>
      <c r="K39" s="457"/>
      <c r="L39" s="460"/>
      <c r="M39" s="458"/>
      <c r="N39" s="462"/>
      <c r="O39" s="466"/>
      <c r="P39" s="449"/>
    </row>
    <row r="40" spans="1:16" ht="15" customHeight="1" x14ac:dyDescent="0.25">
      <c r="A40" s="477"/>
      <c r="B40" s="480"/>
      <c r="C40" s="490"/>
      <c r="D40" s="493"/>
      <c r="E40" s="270" t="s">
        <v>75</v>
      </c>
      <c r="F40" s="453"/>
      <c r="G40" s="153">
        <f>'ENCARGOS e PROVISOES'!F90/100</f>
        <v>0</v>
      </c>
      <c r="H40" s="487"/>
      <c r="I40" s="358">
        <f>I17</f>
        <v>0</v>
      </c>
      <c r="J40" s="357">
        <f>J17</f>
        <v>0</v>
      </c>
      <c r="K40" s="409">
        <f>I41</f>
        <v>0</v>
      </c>
      <c r="L40" s="415">
        <f>L17</f>
        <v>0</v>
      </c>
      <c r="M40" s="416">
        <f>M17</f>
        <v>0</v>
      </c>
      <c r="N40" s="463"/>
      <c r="O40" s="154">
        <f>CITL!F17</f>
        <v>0</v>
      </c>
      <c r="P40" s="450"/>
    </row>
    <row r="41" spans="1:16" ht="30" customHeight="1" thickBot="1" x14ac:dyDescent="0.3">
      <c r="A41" s="163">
        <v>3</v>
      </c>
      <c r="B41" s="164" t="s">
        <v>196</v>
      </c>
      <c r="C41" s="165" t="s">
        <v>199</v>
      </c>
      <c r="D41" s="165" t="s">
        <v>202</v>
      </c>
      <c r="E41" s="157">
        <v>35</v>
      </c>
      <c r="F41" s="419"/>
      <c r="G41" s="158">
        <f>ROUND(IF(F41&lt;&gt;0,(F41)*$G$40,0),2)</f>
        <v>0</v>
      </c>
      <c r="H41" s="159">
        <f>ROUND(SUM(F41:G41),2)</f>
        <v>0</v>
      </c>
      <c r="I41" s="322">
        <f>ROUND((IF((F41&gt;0),($I$38*22)-(($I$38*22)*$I$40),0)),2)</f>
        <v>0</v>
      </c>
      <c r="J41" s="274">
        <f>ROUND((IF(F41&gt;0,MAX(($J$38*(21*$J$40))-(6%*(F41)),0),0)),2)</f>
        <v>0</v>
      </c>
      <c r="K41" s="323">
        <f>IF(F41&gt;0,($K$40/12),0)</f>
        <v>0</v>
      </c>
      <c r="L41" s="417">
        <f>IF(F41&gt;0,((L40*11.6901%)*(0.0197*6)),0)</f>
        <v>0</v>
      </c>
      <c r="M41" s="280">
        <f>IF(F41&gt;0,$M$40,0)</f>
        <v>0</v>
      </c>
      <c r="N41" s="161">
        <f>ROUND(SUM(I41:M41),2)</f>
        <v>0</v>
      </c>
      <c r="O41" s="162">
        <f>ROUND((H41+N41)*$O$17,2)</f>
        <v>0</v>
      </c>
      <c r="P41" s="166">
        <f>ROUND(H41+N41+O41,2)</f>
        <v>0</v>
      </c>
    </row>
    <row r="42" spans="1:16" x14ac:dyDescent="0.25">
      <c r="A42" s="501"/>
      <c r="B42" s="501"/>
      <c r="C42" s="501"/>
      <c r="D42" s="501"/>
      <c r="E42" s="169"/>
      <c r="F42" s="170"/>
      <c r="G42" s="171"/>
      <c r="H42" s="171"/>
      <c r="I42" s="281"/>
      <c r="J42" s="172"/>
      <c r="K42" s="172"/>
      <c r="L42" s="172"/>
      <c r="M42" s="282"/>
      <c r="N42" s="171"/>
      <c r="O42" s="171"/>
    </row>
    <row r="43" spans="1:16" ht="25.5" customHeight="1" x14ac:dyDescent="0.25">
      <c r="A43" s="502"/>
      <c r="B43" s="502"/>
      <c r="C43" s="502"/>
      <c r="D43" s="502"/>
      <c r="E43" s="169"/>
      <c r="F43" s="170"/>
      <c r="G43" s="171"/>
      <c r="H43" s="173" t="s">
        <v>77</v>
      </c>
      <c r="I43" s="469">
        <f>I20</f>
        <v>0</v>
      </c>
      <c r="J43" s="470"/>
      <c r="K43" s="470"/>
      <c r="L43" s="470"/>
      <c r="M43" s="471"/>
      <c r="N43" s="171"/>
      <c r="O43" s="171"/>
      <c r="P43" s="174"/>
    </row>
    <row r="44" spans="1:16" ht="25.5" customHeight="1" thickBot="1" x14ac:dyDescent="0.3">
      <c r="A44" s="175"/>
      <c r="B44" s="176"/>
      <c r="C44" s="176"/>
      <c r="D44" s="176"/>
      <c r="E44" s="176"/>
      <c r="F44" s="177"/>
      <c r="G44" s="178"/>
      <c r="H44" s="173" t="s">
        <v>78</v>
      </c>
      <c r="I44" s="472">
        <f>I21</f>
        <v>0</v>
      </c>
      <c r="J44" s="473"/>
      <c r="K44" s="473"/>
      <c r="L44" s="473"/>
      <c r="M44" s="474"/>
      <c r="P44" s="179"/>
    </row>
    <row r="45" spans="1:16" ht="15.75" thickTop="1" x14ac:dyDescent="0.25">
      <c r="A45" s="175"/>
      <c r="B45" s="176"/>
      <c r="C45" s="176"/>
      <c r="D45" s="176"/>
      <c r="E45" s="176"/>
      <c r="F45" s="177"/>
      <c r="G45" s="178"/>
      <c r="H45" s="178"/>
      <c r="I45" s="180"/>
      <c r="J45" s="178"/>
      <c r="K45" s="178"/>
      <c r="P45" s="179"/>
    </row>
    <row r="46" spans="1:16" x14ac:dyDescent="0.25">
      <c r="A46" s="167"/>
      <c r="B46" s="181"/>
      <c r="C46" s="181"/>
      <c r="D46" s="181"/>
      <c r="E46" s="182"/>
      <c r="F46" s="183"/>
      <c r="G46" s="184"/>
      <c r="H46" s="185"/>
      <c r="K46" s="276"/>
      <c r="O46" s="186"/>
      <c r="P46" s="186"/>
    </row>
    <row r="47" spans="1:16" x14ac:dyDescent="0.25">
      <c r="A47" s="187"/>
      <c r="B47" s="188"/>
      <c r="C47" s="188"/>
      <c r="D47" s="188"/>
      <c r="E47" s="189"/>
      <c r="F47" s="183"/>
      <c r="G47" s="184"/>
      <c r="H47" s="185"/>
      <c r="I47" s="190"/>
      <c r="J47" s="191"/>
      <c r="K47" s="187"/>
      <c r="L47" s="192"/>
      <c r="M47" s="193"/>
      <c r="N47" s="90"/>
      <c r="O47" s="90"/>
      <c r="P47" s="194"/>
    </row>
  </sheetData>
  <sheetProtection algorithmName="SHA-512" hashValue="FwsxtOLDMsVcm68iFzg3N2xdx0hS3g2RcSHfw3kmVnRg0mP4eIh/UhMOSAy26BFbTzlFM5vSqEJUcQHt8paWXQ==" saltValue="X2Nv0roSkMZhb2gI3S+HkQ==" spinCount="100000" sheet="1" objects="1" scenarios="1" selectLockedCells="1"/>
  <mergeCells count="68">
    <mergeCell ref="A9:P9"/>
    <mergeCell ref="A1:P1"/>
    <mergeCell ref="A2:P2"/>
    <mergeCell ref="A3:P3"/>
    <mergeCell ref="A8:P8"/>
    <mergeCell ref="F4:J4"/>
    <mergeCell ref="A4:D6"/>
    <mergeCell ref="A10:P10"/>
    <mergeCell ref="A12:A17"/>
    <mergeCell ref="F12:G12"/>
    <mergeCell ref="H12:H17"/>
    <mergeCell ref="I12:M12"/>
    <mergeCell ref="N12:N17"/>
    <mergeCell ref="P12:P17"/>
    <mergeCell ref="C12:C17"/>
    <mergeCell ref="D12:D17"/>
    <mergeCell ref="F13:F17"/>
    <mergeCell ref="E12:E16"/>
    <mergeCell ref="G13:G16"/>
    <mergeCell ref="B12:B17"/>
    <mergeCell ref="L15:L16"/>
    <mergeCell ref="L13:L14"/>
    <mergeCell ref="I21:M21"/>
    <mergeCell ref="I20:M20"/>
    <mergeCell ref="K13:K16"/>
    <mergeCell ref="M13:M16"/>
    <mergeCell ref="O12:O16"/>
    <mergeCell ref="I44:M44"/>
    <mergeCell ref="A23:A28"/>
    <mergeCell ref="B23:B28"/>
    <mergeCell ref="C23:C28"/>
    <mergeCell ref="D23:D28"/>
    <mergeCell ref="E23:E27"/>
    <mergeCell ref="F23:G23"/>
    <mergeCell ref="H23:H28"/>
    <mergeCell ref="I23:M23"/>
    <mergeCell ref="I35:M35"/>
    <mergeCell ref="A42:D43"/>
    <mergeCell ref="A33:D33"/>
    <mergeCell ref="I43:M43"/>
    <mergeCell ref="C35:C40"/>
    <mergeCell ref="D35:D40"/>
    <mergeCell ref="E35:E39"/>
    <mergeCell ref="I31:M31"/>
    <mergeCell ref="I32:M32"/>
    <mergeCell ref="A35:A40"/>
    <mergeCell ref="B35:B40"/>
    <mergeCell ref="A30:E32"/>
    <mergeCell ref="F35:G35"/>
    <mergeCell ref="H35:H40"/>
    <mergeCell ref="P23:P28"/>
    <mergeCell ref="F24:F28"/>
    <mergeCell ref="G24:G27"/>
    <mergeCell ref="K24:K27"/>
    <mergeCell ref="M24:M27"/>
    <mergeCell ref="L26:L27"/>
    <mergeCell ref="L24:L25"/>
    <mergeCell ref="N23:N28"/>
    <mergeCell ref="O23:O27"/>
    <mergeCell ref="P35:P40"/>
    <mergeCell ref="F36:F40"/>
    <mergeCell ref="G36:G39"/>
    <mergeCell ref="K36:K39"/>
    <mergeCell ref="M36:M39"/>
    <mergeCell ref="L38:L39"/>
    <mergeCell ref="L36:L37"/>
    <mergeCell ref="N35:N40"/>
    <mergeCell ref="O35:O39"/>
  </mergeCells>
  <printOptions horizontalCentered="1"/>
  <pageMargins left="0.19685039370078741" right="0.19685039370078741" top="0.78740157480314965" bottom="0.78740157480314965" header="0.39370078740157483" footer="0.39370078740157483"/>
  <pageSetup paperSize="9" scale="46" orientation="landscape" r:id="rId1"/>
  <headerFooter>
    <oddHeader>&amp;R&amp;P</oddHeader>
    <oddFooter>&amp;LSACCON/CPC/SECAD&amp;R&amp;A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A1:J92"/>
  <sheetViews>
    <sheetView showGridLines="0" view="pageBreakPreview" zoomScale="90" zoomScaleNormal="100" zoomScaleSheetLayoutView="90" workbookViewId="0">
      <selection activeCell="F8" sqref="F8"/>
    </sheetView>
  </sheetViews>
  <sheetFormatPr defaultRowHeight="12.75" x14ac:dyDescent="0.2"/>
  <cols>
    <col min="1" max="5" width="9.7109375" style="392" customWidth="1"/>
    <col min="6" max="6" width="12.28515625" style="392" bestFit="1" customWidth="1"/>
    <col min="7" max="8" width="44.7109375" style="392" customWidth="1"/>
    <col min="9" max="16384" width="9.140625" style="392"/>
  </cols>
  <sheetData>
    <row r="1" spans="1:8" ht="18.75" x14ac:dyDescent="0.2">
      <c r="A1" s="568" t="str">
        <f>'DADOS CADASTRAIS e RESUMO'!A1</f>
        <v>TRIBUNAL REGIONAL ELEITORAL DO PARANÁ</v>
      </c>
      <c r="B1" s="568"/>
      <c r="C1" s="568"/>
      <c r="D1" s="568"/>
      <c r="E1" s="568"/>
      <c r="F1" s="568"/>
      <c r="G1" s="568"/>
      <c r="H1" s="568"/>
    </row>
    <row r="2" spans="1:8" ht="15.75" x14ac:dyDescent="0.2">
      <c r="A2" s="569" t="str">
        <f>'DADOS CADASTRAIS e RESUMO'!A2</f>
        <v>PLANILHA DE FORMAÇÃO DE CUSTOS E PREÇOS - Proposta Detalhada - LOTE 1</v>
      </c>
      <c r="B2" s="569"/>
      <c r="C2" s="569"/>
      <c r="D2" s="569"/>
      <c r="E2" s="569"/>
      <c r="F2" s="569"/>
      <c r="G2" s="569"/>
      <c r="H2" s="569"/>
    </row>
    <row r="3" spans="1:8" ht="15.75" x14ac:dyDescent="0.2">
      <c r="A3" s="570" t="str">
        <f>'DADOS CADASTRAIS e RESUMO'!A3</f>
        <v>REGISTRO DE PREÇOS - Serviços de TIC: Nível 3</v>
      </c>
      <c r="B3" s="570"/>
      <c r="C3" s="570"/>
      <c r="D3" s="570"/>
      <c r="E3" s="570"/>
      <c r="F3" s="570"/>
      <c r="G3" s="570"/>
      <c r="H3" s="570"/>
    </row>
    <row r="4" spans="1:8" x14ac:dyDescent="0.2">
      <c r="A4" s="4"/>
      <c r="B4" s="4"/>
      <c r="C4" s="4"/>
      <c r="D4" s="4"/>
      <c r="E4" s="4"/>
      <c r="F4" s="4"/>
      <c r="G4" s="4"/>
      <c r="H4" s="4"/>
    </row>
    <row r="5" spans="1:8" x14ac:dyDescent="0.2">
      <c r="A5" s="571" t="str">
        <f>'DADOS CADASTRAIS e RESUMO'!A9</f>
        <v>NOME DA EMPRESA</v>
      </c>
      <c r="B5" s="572"/>
      <c r="C5" s="572"/>
      <c r="D5" s="572"/>
      <c r="E5" s="572"/>
      <c r="F5" s="572"/>
      <c r="G5" s="572"/>
      <c r="H5" s="573"/>
    </row>
    <row r="6" spans="1:8" x14ac:dyDescent="0.2">
      <c r="A6" s="574" t="str">
        <f>'DADOS CADASTRAIS e RESUMO'!A10</f>
        <v>CNPJ</v>
      </c>
      <c r="B6" s="575"/>
      <c r="C6" s="575"/>
      <c r="D6" s="575"/>
      <c r="E6" s="575"/>
      <c r="F6" s="575"/>
      <c r="G6" s="575"/>
      <c r="H6" s="576"/>
    </row>
    <row r="7" spans="1:8" ht="13.5" thickBot="1" x14ac:dyDescent="0.25">
      <c r="A7" s="394"/>
      <c r="B7" s="394"/>
      <c r="C7" s="394"/>
      <c r="D7" s="394"/>
      <c r="E7" s="394"/>
      <c r="F7" s="394"/>
      <c r="G7" s="394"/>
      <c r="H7" s="5" t="s">
        <v>81</v>
      </c>
    </row>
    <row r="8" spans="1:8" ht="13.5" thickTop="1" x14ac:dyDescent="0.2">
      <c r="A8" s="577" t="s">
        <v>33</v>
      </c>
      <c r="B8" s="578"/>
      <c r="C8" s="578"/>
      <c r="D8" s="578"/>
      <c r="E8" s="579"/>
      <c r="F8" s="361"/>
      <c r="G8" s="6" t="s">
        <v>15</v>
      </c>
      <c r="H8" s="7" t="s">
        <v>82</v>
      </c>
    </row>
    <row r="9" spans="1:8" x14ac:dyDescent="0.2">
      <c r="A9" s="580"/>
      <c r="B9" s="581"/>
      <c r="C9" s="581"/>
      <c r="D9" s="581"/>
      <c r="E9" s="582"/>
      <c r="F9" s="361"/>
      <c r="G9" s="6" t="s">
        <v>16</v>
      </c>
      <c r="H9" s="8" t="s">
        <v>83</v>
      </c>
    </row>
    <row r="10" spans="1:8" ht="13.5" thickBot="1" x14ac:dyDescent="0.25">
      <c r="A10" s="394"/>
      <c r="B10" s="394"/>
      <c r="C10" s="394"/>
      <c r="D10" s="394"/>
      <c r="E10" s="394"/>
      <c r="F10" s="394"/>
      <c r="G10" s="394"/>
      <c r="H10" s="394"/>
    </row>
    <row r="11" spans="1:8" ht="13.5" thickBot="1" x14ac:dyDescent="0.25">
      <c r="A11" s="583" t="s">
        <v>7</v>
      </c>
      <c r="B11" s="584"/>
      <c r="C11" s="584"/>
      <c r="D11" s="584"/>
      <c r="E11" s="584"/>
      <c r="F11" s="584"/>
      <c r="G11" s="584"/>
      <c r="H11" s="585"/>
    </row>
    <row r="12" spans="1:8" x14ac:dyDescent="0.2">
      <c r="A12" s="9"/>
      <c r="B12" s="9"/>
      <c r="C12" s="9"/>
      <c r="D12" s="9"/>
      <c r="E12" s="9"/>
      <c r="F12" s="10"/>
      <c r="G12" s="11"/>
      <c r="H12" s="11"/>
    </row>
    <row r="13" spans="1:8" ht="18" thickBot="1" x14ac:dyDescent="0.35">
      <c r="A13" s="538" t="s">
        <v>34</v>
      </c>
      <c r="B13" s="538"/>
      <c r="C13" s="538"/>
      <c r="D13" s="538"/>
      <c r="E13" s="538"/>
      <c r="F13" s="538"/>
      <c r="G13" s="538"/>
      <c r="H13" s="12"/>
    </row>
    <row r="14" spans="1:8" ht="13.5" thickTop="1" x14ac:dyDescent="0.2">
      <c r="A14" s="394"/>
      <c r="B14" s="394"/>
      <c r="C14" s="394"/>
      <c r="D14" s="394"/>
      <c r="E14" s="394"/>
      <c r="F14" s="13" t="s">
        <v>6</v>
      </c>
      <c r="G14" s="13" t="s">
        <v>35</v>
      </c>
      <c r="H14" s="13" t="s">
        <v>36</v>
      </c>
    </row>
    <row r="15" spans="1:8" x14ac:dyDescent="0.2">
      <c r="A15" s="539" t="s">
        <v>0</v>
      </c>
      <c r="B15" s="540"/>
      <c r="C15" s="540"/>
      <c r="D15" s="540"/>
      <c r="E15" s="541"/>
      <c r="F15" s="420"/>
      <c r="G15" s="14" t="s">
        <v>37</v>
      </c>
      <c r="H15" s="362" t="s">
        <v>245</v>
      </c>
    </row>
    <row r="16" spans="1:8" x14ac:dyDescent="0.2">
      <c r="A16" s="539" t="s">
        <v>17</v>
      </c>
      <c r="B16" s="540"/>
      <c r="C16" s="540"/>
      <c r="D16" s="540"/>
      <c r="E16" s="541"/>
      <c r="F16" s="420"/>
      <c r="G16" s="14" t="s">
        <v>38</v>
      </c>
      <c r="H16" s="362" t="s">
        <v>246</v>
      </c>
    </row>
    <row r="17" spans="1:10" x14ac:dyDescent="0.2">
      <c r="A17" s="539" t="s">
        <v>1</v>
      </c>
      <c r="B17" s="540"/>
      <c r="C17" s="540"/>
      <c r="D17" s="540"/>
      <c r="E17" s="541"/>
      <c r="F17" s="420"/>
      <c r="G17" s="14" t="s">
        <v>39</v>
      </c>
      <c r="H17" s="362" t="s">
        <v>247</v>
      </c>
    </row>
    <row r="18" spans="1:10" x14ac:dyDescent="0.2">
      <c r="A18" s="539" t="s">
        <v>18</v>
      </c>
      <c r="B18" s="540"/>
      <c r="C18" s="540"/>
      <c r="D18" s="540"/>
      <c r="E18" s="541"/>
      <c r="F18" s="420"/>
      <c r="G18" s="14" t="s">
        <v>40</v>
      </c>
      <c r="H18" s="362" t="s">
        <v>248</v>
      </c>
    </row>
    <row r="19" spans="1:10" ht="22.5" x14ac:dyDescent="0.2">
      <c r="A19" s="539" t="s">
        <v>2</v>
      </c>
      <c r="B19" s="540"/>
      <c r="C19" s="540"/>
      <c r="D19" s="540"/>
      <c r="E19" s="541"/>
      <c r="F19" s="420"/>
      <c r="G19" s="14" t="s">
        <v>41</v>
      </c>
      <c r="H19" s="362" t="s">
        <v>249</v>
      </c>
    </row>
    <row r="20" spans="1:10" x14ac:dyDescent="0.2">
      <c r="A20" s="539" t="s">
        <v>4</v>
      </c>
      <c r="B20" s="540"/>
      <c r="C20" s="540"/>
      <c r="D20" s="540"/>
      <c r="E20" s="541"/>
      <c r="F20" s="420"/>
      <c r="G20" s="14" t="s">
        <v>42</v>
      </c>
      <c r="H20" s="362" t="s">
        <v>250</v>
      </c>
    </row>
    <row r="21" spans="1:10" ht="67.5" x14ac:dyDescent="0.2">
      <c r="A21" s="15" t="s">
        <v>66</v>
      </c>
      <c r="B21" s="363"/>
      <c r="C21" s="15" t="s">
        <v>67</v>
      </c>
      <c r="D21" s="364"/>
      <c r="E21" s="15" t="s">
        <v>68</v>
      </c>
      <c r="F21" s="271">
        <f>B21*D21</f>
        <v>0</v>
      </c>
      <c r="G21" s="16" t="s">
        <v>84</v>
      </c>
      <c r="H21" s="16" t="s">
        <v>142</v>
      </c>
    </row>
    <row r="22" spans="1:10" ht="23.25" thickBot="1" x14ac:dyDescent="0.25">
      <c r="A22" s="554" t="s">
        <v>3</v>
      </c>
      <c r="B22" s="554"/>
      <c r="C22" s="554"/>
      <c r="D22" s="554"/>
      <c r="E22" s="554"/>
      <c r="F22" s="365"/>
      <c r="G22" s="14" t="s">
        <v>43</v>
      </c>
      <c r="H22" s="362" t="s">
        <v>44</v>
      </c>
    </row>
    <row r="23" spans="1:10" ht="13.5" thickBot="1" x14ac:dyDescent="0.25">
      <c r="A23" s="531" t="s">
        <v>45</v>
      </c>
      <c r="B23" s="531"/>
      <c r="C23" s="531"/>
      <c r="D23" s="531"/>
      <c r="E23" s="532"/>
      <c r="F23" s="30">
        <f>SUM(F15:F22)</f>
        <v>0</v>
      </c>
      <c r="G23" s="18" t="s">
        <v>6</v>
      </c>
      <c r="H23" s="19"/>
    </row>
    <row r="24" spans="1:10" x14ac:dyDescent="0.2">
      <c r="A24" s="20"/>
      <c r="B24" s="20"/>
      <c r="C24" s="20"/>
      <c r="D24" s="20"/>
      <c r="E24" s="20"/>
      <c r="F24" s="10"/>
      <c r="G24" s="19"/>
      <c r="H24" s="19"/>
    </row>
    <row r="25" spans="1:10" ht="18" thickBot="1" x14ac:dyDescent="0.35">
      <c r="A25" s="393" t="s">
        <v>137</v>
      </c>
      <c r="B25" s="393"/>
      <c r="C25" s="393"/>
      <c r="D25" s="393"/>
      <c r="E25" s="393"/>
      <c r="F25" s="393"/>
      <c r="G25" s="393"/>
      <c r="H25" s="21"/>
    </row>
    <row r="26" spans="1:10" ht="13.5" thickTop="1" x14ac:dyDescent="0.2">
      <c r="A26" s="195"/>
      <c r="B26" s="195"/>
      <c r="C26" s="195"/>
      <c r="D26" s="195"/>
      <c r="E26" s="195"/>
      <c r="F26" s="13" t="s">
        <v>6</v>
      </c>
      <c r="G26" s="13" t="s">
        <v>35</v>
      </c>
      <c r="H26" s="13" t="s">
        <v>36</v>
      </c>
    </row>
    <row r="27" spans="1:10" ht="33.75" x14ac:dyDescent="0.2">
      <c r="A27" s="565" t="s">
        <v>20</v>
      </c>
      <c r="B27" s="566"/>
      <c r="C27" s="566"/>
      <c r="D27" s="566"/>
      <c r="E27" s="567"/>
      <c r="F27" s="421"/>
      <c r="G27" s="196" t="s">
        <v>85</v>
      </c>
      <c r="H27" s="366" t="s">
        <v>86</v>
      </c>
    </row>
    <row r="28" spans="1:10" x14ac:dyDescent="0.2">
      <c r="A28" s="562" t="s">
        <v>87</v>
      </c>
      <c r="B28" s="563"/>
      <c r="C28" s="563"/>
      <c r="D28" s="563"/>
      <c r="E28" s="564"/>
      <c r="F28" s="22">
        <f>F27</f>
        <v>0</v>
      </c>
      <c r="G28" s="197"/>
      <c r="H28" s="197"/>
    </row>
    <row r="29" spans="1:10" ht="13.5" thickBot="1" x14ac:dyDescent="0.25">
      <c r="A29" s="558" t="s">
        <v>88</v>
      </c>
      <c r="B29" s="559"/>
      <c r="C29" s="559"/>
      <c r="D29" s="559"/>
      <c r="E29" s="560"/>
      <c r="F29" s="23">
        <f>F28%*F23</f>
        <v>0</v>
      </c>
      <c r="G29" s="198" t="s">
        <v>143</v>
      </c>
      <c r="H29" s="199" t="s">
        <v>89</v>
      </c>
    </row>
    <row r="30" spans="1:10" ht="13.5" thickBot="1" x14ac:dyDescent="0.25">
      <c r="A30" s="561" t="s">
        <v>90</v>
      </c>
      <c r="B30" s="561"/>
      <c r="C30" s="561"/>
      <c r="D30" s="561"/>
      <c r="E30" s="561"/>
      <c r="F30" s="17">
        <f>F28+F29</f>
        <v>0</v>
      </c>
      <c r="G30" s="200" t="s">
        <v>6</v>
      </c>
      <c r="H30" s="201"/>
      <c r="I30" s="202"/>
      <c r="J30" s="202"/>
    </row>
    <row r="31" spans="1:10" x14ac:dyDescent="0.2">
      <c r="A31" s="149"/>
      <c r="B31" s="149"/>
      <c r="C31" s="149"/>
      <c r="D31" s="149"/>
      <c r="E31" s="149"/>
      <c r="F31" s="203"/>
      <c r="G31" s="204"/>
      <c r="H31" s="204"/>
    </row>
    <row r="32" spans="1:10" ht="18" thickBot="1" x14ac:dyDescent="0.35">
      <c r="A32" s="393" t="s">
        <v>138</v>
      </c>
      <c r="B32" s="393"/>
      <c r="C32" s="393"/>
      <c r="D32" s="393"/>
      <c r="E32" s="393"/>
      <c r="F32" s="393"/>
      <c r="G32" s="393"/>
      <c r="H32" s="21"/>
    </row>
    <row r="33" spans="1:9" ht="13.5" thickTop="1" x14ac:dyDescent="0.2">
      <c r="A33" s="195"/>
      <c r="B33" s="195"/>
      <c r="C33" s="195"/>
      <c r="D33" s="195"/>
      <c r="E33" s="195"/>
      <c r="F33" s="13" t="s">
        <v>6</v>
      </c>
      <c r="G33" s="13" t="s">
        <v>35</v>
      </c>
      <c r="H33" s="13" t="s">
        <v>36</v>
      </c>
    </row>
    <row r="34" spans="1:9" ht="33.75" x14ac:dyDescent="0.2">
      <c r="A34" s="565" t="s">
        <v>19</v>
      </c>
      <c r="B34" s="566"/>
      <c r="C34" s="566"/>
      <c r="D34" s="566"/>
      <c r="E34" s="567"/>
      <c r="F34" s="421"/>
      <c r="G34" s="196" t="s">
        <v>91</v>
      </c>
      <c r="H34" s="366" t="s">
        <v>92</v>
      </c>
    </row>
    <row r="35" spans="1:9" x14ac:dyDescent="0.2">
      <c r="A35" s="562" t="s">
        <v>93</v>
      </c>
      <c r="B35" s="563"/>
      <c r="C35" s="563"/>
      <c r="D35" s="563"/>
      <c r="E35" s="564"/>
      <c r="F35" s="22">
        <f>F34</f>
        <v>0</v>
      </c>
      <c r="G35" s="197"/>
      <c r="H35" s="197"/>
    </row>
    <row r="36" spans="1:9" ht="13.5" customHeight="1" thickBot="1" x14ac:dyDescent="0.25">
      <c r="A36" s="558" t="s">
        <v>94</v>
      </c>
      <c r="B36" s="559"/>
      <c r="C36" s="559"/>
      <c r="D36" s="559"/>
      <c r="E36" s="560"/>
      <c r="F36" s="23">
        <f>F35%*F23</f>
        <v>0</v>
      </c>
      <c r="G36" s="198" t="s">
        <v>143</v>
      </c>
      <c r="H36" s="199" t="s">
        <v>95</v>
      </c>
    </row>
    <row r="37" spans="1:9" ht="13.5" thickBot="1" x14ac:dyDescent="0.25">
      <c r="A37" s="561" t="s">
        <v>96</v>
      </c>
      <c r="B37" s="561"/>
      <c r="C37" s="561"/>
      <c r="D37" s="561"/>
      <c r="E37" s="561"/>
      <c r="F37" s="17">
        <f>F35+F36</f>
        <v>0</v>
      </c>
      <c r="G37" s="200" t="s">
        <v>6</v>
      </c>
      <c r="H37" s="201"/>
    </row>
    <row r="38" spans="1:9" x14ac:dyDescent="0.2">
      <c r="A38" s="205"/>
      <c r="B38" s="205"/>
      <c r="C38" s="205"/>
      <c r="D38" s="205"/>
      <c r="E38" s="205"/>
      <c r="F38" s="206"/>
      <c r="G38" s="207"/>
      <c r="H38" s="208"/>
    </row>
    <row r="39" spans="1:9" ht="18" thickBot="1" x14ac:dyDescent="0.35">
      <c r="A39" s="393" t="s">
        <v>139</v>
      </c>
      <c r="B39" s="393"/>
      <c r="C39" s="393"/>
      <c r="D39" s="393"/>
      <c r="E39" s="393"/>
      <c r="F39" s="393"/>
      <c r="G39" s="393"/>
      <c r="H39" s="21"/>
    </row>
    <row r="40" spans="1:9" ht="13.5" thickTop="1" x14ac:dyDescent="0.2">
      <c r="A40" s="394"/>
      <c r="B40" s="394"/>
      <c r="C40" s="394"/>
      <c r="D40" s="394"/>
      <c r="E40" s="394"/>
      <c r="F40" s="13" t="s">
        <v>6</v>
      </c>
      <c r="G40" s="13" t="s">
        <v>35</v>
      </c>
      <c r="H40" s="13" t="s">
        <v>36</v>
      </c>
    </row>
    <row r="41" spans="1:9" ht="56.25" x14ac:dyDescent="0.2">
      <c r="A41" s="539" t="s">
        <v>21</v>
      </c>
      <c r="B41" s="540"/>
      <c r="C41" s="540"/>
      <c r="D41" s="540"/>
      <c r="E41" s="541"/>
      <c r="F41" s="422"/>
      <c r="G41" s="352" t="s">
        <v>251</v>
      </c>
      <c r="H41" s="367" t="s">
        <v>203</v>
      </c>
    </row>
    <row r="42" spans="1:9" x14ac:dyDescent="0.2">
      <c r="A42" s="551" t="s">
        <v>97</v>
      </c>
      <c r="B42" s="552"/>
      <c r="C42" s="552"/>
      <c r="D42" s="552"/>
      <c r="E42" s="553"/>
      <c r="F42" s="25">
        <f>SUM(F41:F41)</f>
        <v>0</v>
      </c>
      <c r="G42" s="26"/>
      <c r="H42" s="26"/>
    </row>
    <row r="43" spans="1:9" ht="13.5" thickBot="1" x14ac:dyDescent="0.25">
      <c r="A43" s="554" t="s">
        <v>98</v>
      </c>
      <c r="B43" s="554"/>
      <c r="C43" s="554"/>
      <c r="D43" s="554"/>
      <c r="E43" s="554"/>
      <c r="F43" s="74">
        <f>ROUND((F30+F37)*F42/100,2)</f>
        <v>0</v>
      </c>
      <c r="G43" s="27" t="s">
        <v>99</v>
      </c>
      <c r="H43" s="27" t="s">
        <v>100</v>
      </c>
    </row>
    <row r="44" spans="1:9" ht="13.5" thickBot="1" x14ac:dyDescent="0.25">
      <c r="A44" s="531" t="s">
        <v>101</v>
      </c>
      <c r="B44" s="531"/>
      <c r="C44" s="531"/>
      <c r="D44" s="531"/>
      <c r="E44" s="532"/>
      <c r="F44" s="17">
        <f>SUM(F42:F43)</f>
        <v>0</v>
      </c>
      <c r="G44" s="18" t="s">
        <v>6</v>
      </c>
      <c r="H44" s="19"/>
      <c r="I44" s="202"/>
    </row>
    <row r="45" spans="1:9" x14ac:dyDescent="0.2">
      <c r="A45" s="205"/>
      <c r="B45" s="205"/>
      <c r="C45" s="205"/>
      <c r="D45" s="205"/>
      <c r="E45" s="205"/>
      <c r="F45" s="206"/>
      <c r="G45" s="207"/>
      <c r="H45" s="208"/>
    </row>
    <row r="46" spans="1:9" ht="18" thickBot="1" x14ac:dyDescent="0.35">
      <c r="A46" s="393" t="s">
        <v>102</v>
      </c>
      <c r="B46" s="393"/>
      <c r="C46" s="393"/>
      <c r="D46" s="393"/>
      <c r="E46" s="393"/>
      <c r="F46" s="393"/>
      <c r="G46" s="393"/>
      <c r="H46" s="21"/>
    </row>
    <row r="47" spans="1:9" ht="13.5" thickTop="1" x14ac:dyDescent="0.2">
      <c r="A47" s="394"/>
      <c r="B47" s="394"/>
      <c r="C47" s="394"/>
      <c r="D47" s="394"/>
      <c r="E47" s="394"/>
      <c r="F47" s="13" t="s">
        <v>6</v>
      </c>
      <c r="G47" s="13" t="s">
        <v>35</v>
      </c>
      <c r="H47" s="13" t="s">
        <v>36</v>
      </c>
    </row>
    <row r="48" spans="1:9" ht="80.099999999999994" customHeight="1" x14ac:dyDescent="0.2">
      <c r="A48" s="539" t="s">
        <v>103</v>
      </c>
      <c r="B48" s="540"/>
      <c r="C48" s="540"/>
      <c r="D48" s="540"/>
      <c r="E48" s="541"/>
      <c r="F48" s="423"/>
      <c r="G48" s="14" t="s">
        <v>46</v>
      </c>
      <c r="H48" s="370" t="s">
        <v>291</v>
      </c>
    </row>
    <row r="49" spans="1:9" x14ac:dyDescent="0.2">
      <c r="A49" s="539" t="s">
        <v>104</v>
      </c>
      <c r="B49" s="540"/>
      <c r="C49" s="540"/>
      <c r="D49" s="540"/>
      <c r="E49" s="541"/>
      <c r="F49" s="23">
        <f>F48*8%</f>
        <v>0</v>
      </c>
      <c r="G49" s="14" t="s">
        <v>47</v>
      </c>
      <c r="H49" s="29" t="s">
        <v>105</v>
      </c>
    </row>
    <row r="50" spans="1:9" ht="22.5" x14ac:dyDescent="0.2">
      <c r="A50" s="539" t="s">
        <v>106</v>
      </c>
      <c r="B50" s="540"/>
      <c r="C50" s="540"/>
      <c r="D50" s="540"/>
      <c r="E50" s="541"/>
      <c r="F50" s="23">
        <f>IF(F48&gt;0,((5%*8%*40%)*100),0)</f>
        <v>0</v>
      </c>
      <c r="G50" s="16" t="s">
        <v>107</v>
      </c>
      <c r="H50" s="29" t="s">
        <v>108</v>
      </c>
    </row>
    <row r="51" spans="1:9" ht="80.099999999999994" customHeight="1" x14ac:dyDescent="0.2">
      <c r="A51" s="539" t="s">
        <v>109</v>
      </c>
      <c r="B51" s="540"/>
      <c r="C51" s="540"/>
      <c r="D51" s="540"/>
      <c r="E51" s="541"/>
      <c r="F51" s="423"/>
      <c r="G51" s="14" t="s">
        <v>48</v>
      </c>
      <c r="H51" s="370" t="s">
        <v>290</v>
      </c>
    </row>
    <row r="52" spans="1:9" x14ac:dyDescent="0.2">
      <c r="A52" s="539" t="s">
        <v>110</v>
      </c>
      <c r="B52" s="540"/>
      <c r="C52" s="540"/>
      <c r="D52" s="540"/>
      <c r="E52" s="541"/>
      <c r="F52" s="23">
        <f>$F$23*F51%</f>
        <v>0</v>
      </c>
      <c r="G52" s="26" t="s">
        <v>144</v>
      </c>
      <c r="H52" s="26" t="s">
        <v>111</v>
      </c>
    </row>
    <row r="53" spans="1:9" x14ac:dyDescent="0.2">
      <c r="A53" s="551" t="s">
        <v>112</v>
      </c>
      <c r="B53" s="552"/>
      <c r="C53" s="552"/>
      <c r="D53" s="552"/>
      <c r="E53" s="553"/>
      <c r="F53" s="368">
        <f>SUM(F48:F52)</f>
        <v>0</v>
      </c>
      <c r="G53" s="26"/>
      <c r="H53" s="26"/>
    </row>
    <row r="54" spans="1:9" ht="34.5" thickBot="1" x14ac:dyDescent="0.25">
      <c r="A54" s="554" t="s">
        <v>98</v>
      </c>
      <c r="B54" s="554"/>
      <c r="C54" s="554"/>
      <c r="D54" s="554"/>
      <c r="E54" s="554"/>
      <c r="F54" s="369">
        <f>ROUND((F30+F37)*F53/100,4)</f>
        <v>0</v>
      </c>
      <c r="G54" s="27" t="s">
        <v>113</v>
      </c>
      <c r="H54" s="27" t="s">
        <v>114</v>
      </c>
    </row>
    <row r="55" spans="1:9" ht="13.5" thickBot="1" x14ac:dyDescent="0.25">
      <c r="A55" s="531" t="s">
        <v>50</v>
      </c>
      <c r="B55" s="531"/>
      <c r="C55" s="531"/>
      <c r="D55" s="531"/>
      <c r="E55" s="532"/>
      <c r="F55" s="328">
        <f>SUM(F53:F54)</f>
        <v>0</v>
      </c>
      <c r="G55" s="18" t="s">
        <v>6</v>
      </c>
      <c r="H55" s="19"/>
    </row>
    <row r="56" spans="1:9" x14ac:dyDescent="0.2">
      <c r="A56" s="31"/>
      <c r="B56" s="31"/>
      <c r="C56" s="31"/>
      <c r="D56" s="31"/>
      <c r="E56" s="31"/>
      <c r="F56" s="10"/>
      <c r="G56" s="11"/>
      <c r="H56" s="11"/>
    </row>
    <row r="57" spans="1:9" s="132" customFormat="1" ht="18" thickBot="1" x14ac:dyDescent="0.35">
      <c r="A57" s="538" t="s">
        <v>189</v>
      </c>
      <c r="B57" s="538"/>
      <c r="C57" s="538"/>
      <c r="D57" s="538"/>
      <c r="E57" s="538"/>
      <c r="F57" s="538"/>
      <c r="G57" s="538"/>
      <c r="H57" s="12"/>
    </row>
    <row r="58" spans="1:9" s="132" customFormat="1" ht="15.75" thickTop="1" x14ac:dyDescent="0.25">
      <c r="A58" s="195"/>
      <c r="B58" s="195"/>
      <c r="C58" s="195"/>
      <c r="D58" s="195"/>
      <c r="E58" s="195"/>
      <c r="F58" s="13" t="s">
        <v>6</v>
      </c>
      <c r="G58" s="13" t="s">
        <v>35</v>
      </c>
      <c r="H58" s="13" t="s">
        <v>36</v>
      </c>
    </row>
    <row r="59" spans="1:9" s="132" customFormat="1" ht="45" x14ac:dyDescent="0.25">
      <c r="A59" s="555" t="s">
        <v>115</v>
      </c>
      <c r="B59" s="556"/>
      <c r="C59" s="556"/>
      <c r="D59" s="556"/>
      <c r="E59" s="557"/>
      <c r="F59" s="371"/>
      <c r="G59" s="16" t="s">
        <v>116</v>
      </c>
      <c r="H59" s="372" t="s">
        <v>281</v>
      </c>
    </row>
    <row r="60" spans="1:9" s="132" customFormat="1" ht="15" x14ac:dyDescent="0.25">
      <c r="A60" s="548" t="s">
        <v>117</v>
      </c>
      <c r="B60" s="549"/>
      <c r="C60" s="549"/>
      <c r="D60" s="549"/>
      <c r="E60" s="550"/>
      <c r="F60" s="22">
        <f>SUM(F59:F59)</f>
        <v>0</v>
      </c>
      <c r="G60" s="209"/>
      <c r="H60" s="209"/>
    </row>
    <row r="61" spans="1:9" ht="26.25" customHeight="1" x14ac:dyDescent="0.2">
      <c r="A61" s="533" t="s">
        <v>118</v>
      </c>
      <c r="B61" s="534"/>
      <c r="C61" s="534"/>
      <c r="D61" s="534"/>
      <c r="E61" s="535"/>
      <c r="F61" s="23">
        <f>F60%*$F$23</f>
        <v>0</v>
      </c>
      <c r="G61" s="210" t="s">
        <v>145</v>
      </c>
      <c r="H61" s="211" t="s">
        <v>76</v>
      </c>
    </row>
    <row r="62" spans="1:9" ht="45.75" thickBot="1" x14ac:dyDescent="0.25">
      <c r="A62" s="536" t="s">
        <v>119</v>
      </c>
      <c r="B62" s="536"/>
      <c r="C62" s="536"/>
      <c r="D62" s="536"/>
      <c r="E62" s="536"/>
      <c r="F62" s="23">
        <f>ROUND(((F30+F37)+(F55+F44))*F60/100,2)</f>
        <v>0</v>
      </c>
      <c r="G62" s="212" t="s">
        <v>120</v>
      </c>
      <c r="H62" s="212" t="s">
        <v>121</v>
      </c>
    </row>
    <row r="63" spans="1:9" s="132" customFormat="1" ht="15.75" thickBot="1" x14ac:dyDescent="0.3">
      <c r="A63" s="537" t="s">
        <v>122</v>
      </c>
      <c r="B63" s="537"/>
      <c r="C63" s="537"/>
      <c r="D63" s="537"/>
      <c r="E63" s="537"/>
      <c r="F63" s="17">
        <f>F60+F61+F62</f>
        <v>0</v>
      </c>
      <c r="G63" s="208" t="s">
        <v>6</v>
      </c>
      <c r="H63" s="207"/>
    </row>
    <row r="64" spans="1:9" s="132" customFormat="1" ht="15" x14ac:dyDescent="0.25">
      <c r="A64" s="213"/>
      <c r="B64" s="213"/>
      <c r="C64" s="213"/>
      <c r="D64" s="213"/>
      <c r="E64" s="213"/>
      <c r="F64" s="214"/>
      <c r="G64" s="208"/>
      <c r="H64" s="207"/>
      <c r="I64" s="186"/>
    </row>
    <row r="65" spans="1:9" ht="18" thickBot="1" x14ac:dyDescent="0.35">
      <c r="A65" s="538" t="s">
        <v>123</v>
      </c>
      <c r="B65" s="538"/>
      <c r="C65" s="538"/>
      <c r="D65" s="538"/>
      <c r="E65" s="538"/>
      <c r="F65" s="538"/>
      <c r="G65" s="538"/>
      <c r="H65" s="12"/>
    </row>
    <row r="66" spans="1:9" ht="13.5" thickTop="1" x14ac:dyDescent="0.2">
      <c r="A66" s="394"/>
      <c r="B66" s="394"/>
      <c r="C66" s="394"/>
      <c r="D66" s="394"/>
      <c r="E66" s="394"/>
      <c r="F66" s="13" t="s">
        <v>6</v>
      </c>
      <c r="G66" s="13" t="s">
        <v>35</v>
      </c>
      <c r="H66" s="13" t="s">
        <v>36</v>
      </c>
    </row>
    <row r="67" spans="1:9" ht="69.95" customHeight="1" x14ac:dyDescent="0.2">
      <c r="A67" s="539" t="s">
        <v>124</v>
      </c>
      <c r="B67" s="540"/>
      <c r="C67" s="540"/>
      <c r="D67" s="540"/>
      <c r="E67" s="541"/>
      <c r="F67" s="371"/>
      <c r="G67" s="16" t="s">
        <v>207</v>
      </c>
      <c r="H67" s="372" t="s">
        <v>276</v>
      </c>
    </row>
    <row r="68" spans="1:9" ht="123.75" x14ac:dyDescent="0.2">
      <c r="A68" s="542" t="s">
        <v>125</v>
      </c>
      <c r="B68" s="543"/>
      <c r="C68" s="543"/>
      <c r="D68" s="543"/>
      <c r="E68" s="544"/>
      <c r="F68" s="371"/>
      <c r="G68" s="16" t="s">
        <v>208</v>
      </c>
      <c r="H68" s="372" t="s">
        <v>277</v>
      </c>
    </row>
    <row r="69" spans="1:9" ht="121.5" customHeight="1" x14ac:dyDescent="0.2">
      <c r="A69" s="539" t="s">
        <v>23</v>
      </c>
      <c r="B69" s="540"/>
      <c r="C69" s="540"/>
      <c r="D69" s="540"/>
      <c r="E69" s="541"/>
      <c r="F69" s="371"/>
      <c r="G69" s="215" t="s">
        <v>126</v>
      </c>
      <c r="H69" s="373" t="s">
        <v>278</v>
      </c>
    </row>
    <row r="70" spans="1:9" ht="56.25" x14ac:dyDescent="0.2">
      <c r="A70" s="539" t="s">
        <v>22</v>
      </c>
      <c r="B70" s="540"/>
      <c r="C70" s="540"/>
      <c r="D70" s="540"/>
      <c r="E70" s="541"/>
      <c r="F70" s="371"/>
      <c r="G70" s="14" t="s">
        <v>141</v>
      </c>
      <c r="H70" s="372" t="s">
        <v>279</v>
      </c>
    </row>
    <row r="71" spans="1:9" ht="90" x14ac:dyDescent="0.2">
      <c r="A71" s="539" t="s">
        <v>24</v>
      </c>
      <c r="B71" s="540"/>
      <c r="C71" s="540"/>
      <c r="D71" s="540"/>
      <c r="E71" s="541"/>
      <c r="F71" s="371"/>
      <c r="G71" s="14" t="s">
        <v>51</v>
      </c>
      <c r="H71" s="372" t="s">
        <v>280</v>
      </c>
    </row>
    <row r="72" spans="1:9" x14ac:dyDescent="0.2">
      <c r="A72" s="545" t="s">
        <v>127</v>
      </c>
      <c r="B72" s="546"/>
      <c r="C72" s="546"/>
      <c r="D72" s="546"/>
      <c r="E72" s="547"/>
      <c r="F72" s="32">
        <f>SUM(F67:F71)</f>
        <v>0</v>
      </c>
      <c r="G72" s="33"/>
      <c r="H72" s="33"/>
    </row>
    <row r="73" spans="1:9" ht="26.25" customHeight="1" x14ac:dyDescent="0.2">
      <c r="A73" s="533" t="s">
        <v>128</v>
      </c>
      <c r="B73" s="534"/>
      <c r="C73" s="534"/>
      <c r="D73" s="534"/>
      <c r="E73" s="535"/>
      <c r="F73" s="34">
        <f>F72%*$F$23</f>
        <v>0</v>
      </c>
      <c r="G73" s="210" t="s">
        <v>145</v>
      </c>
      <c r="H73" s="211" t="s">
        <v>76</v>
      </c>
    </row>
    <row r="74" spans="1:9" ht="45.75" thickBot="1" x14ac:dyDescent="0.25">
      <c r="A74" s="536" t="s">
        <v>119</v>
      </c>
      <c r="B74" s="536"/>
      <c r="C74" s="536"/>
      <c r="D74" s="536"/>
      <c r="E74" s="536"/>
      <c r="F74" s="34">
        <f>ROUND(((F30+F37)+(F55+F44))*(F72)/100,2)</f>
        <v>0</v>
      </c>
      <c r="G74" s="212" t="s">
        <v>120</v>
      </c>
      <c r="H74" s="212" t="s">
        <v>121</v>
      </c>
    </row>
    <row r="75" spans="1:9" ht="13.5" thickBot="1" x14ac:dyDescent="0.25">
      <c r="A75" s="531" t="s">
        <v>129</v>
      </c>
      <c r="B75" s="531"/>
      <c r="C75" s="531"/>
      <c r="D75" s="531"/>
      <c r="E75" s="532"/>
      <c r="F75" s="17">
        <f>F72+F73+F74</f>
        <v>0</v>
      </c>
      <c r="G75" s="18" t="s">
        <v>6</v>
      </c>
      <c r="H75" s="19"/>
    </row>
    <row r="76" spans="1:9" ht="13.5" thickBot="1" x14ac:dyDescent="0.25">
      <c r="A76" s="31"/>
      <c r="B76" s="31"/>
      <c r="C76" s="31"/>
      <c r="D76" s="31"/>
      <c r="E76" s="31"/>
      <c r="F76" s="10"/>
      <c r="G76" s="11"/>
      <c r="H76" s="11"/>
    </row>
    <row r="77" spans="1:9" ht="13.5" thickBot="1" x14ac:dyDescent="0.25">
      <c r="A77" s="520" t="s">
        <v>25</v>
      </c>
      <c r="B77" s="521"/>
      <c r="C77" s="521"/>
      <c r="D77" s="521"/>
      <c r="E77" s="521"/>
      <c r="F77" s="522"/>
      <c r="G77" s="522"/>
      <c r="H77" s="523"/>
    </row>
    <row r="78" spans="1:9" x14ac:dyDescent="0.2">
      <c r="A78" s="394"/>
      <c r="B78" s="394"/>
      <c r="C78" s="394"/>
      <c r="D78" s="394"/>
      <c r="E78" s="394"/>
      <c r="F78" s="35"/>
      <c r="G78" s="36"/>
      <c r="H78" s="36"/>
    </row>
    <row r="79" spans="1:9" ht="13.5" customHeight="1" thickBot="1" x14ac:dyDescent="0.25">
      <c r="A79" s="524" t="s">
        <v>26</v>
      </c>
      <c r="B79" s="524"/>
      <c r="C79" s="524"/>
      <c r="D79" s="524"/>
      <c r="E79" s="524"/>
      <c r="F79" s="329">
        <f>F23</f>
        <v>0</v>
      </c>
      <c r="G79" s="38"/>
      <c r="H79" s="394"/>
    </row>
    <row r="80" spans="1:9" ht="13.5" customHeight="1" thickBot="1" x14ac:dyDescent="0.25">
      <c r="A80" s="524" t="s">
        <v>130</v>
      </c>
      <c r="B80" s="524"/>
      <c r="C80" s="524"/>
      <c r="D80" s="524"/>
      <c r="E80" s="524"/>
      <c r="F80" s="329">
        <f>F55</f>
        <v>0</v>
      </c>
      <c r="G80" s="38"/>
      <c r="H80" s="394"/>
      <c r="I80" s="216"/>
    </row>
    <row r="81" spans="1:8" ht="13.5" customHeight="1" thickBot="1" x14ac:dyDescent="0.25">
      <c r="A81" s="524" t="s">
        <v>131</v>
      </c>
      <c r="B81" s="524"/>
      <c r="C81" s="524"/>
      <c r="D81" s="524"/>
      <c r="E81" s="524"/>
      <c r="F81" s="329">
        <f>F75</f>
        <v>0</v>
      </c>
      <c r="G81" s="38"/>
      <c r="H81" s="394"/>
    </row>
    <row r="82" spans="1:8" ht="13.5" thickBot="1" x14ac:dyDescent="0.25">
      <c r="A82" s="525" t="s">
        <v>188</v>
      </c>
      <c r="B82" s="525"/>
      <c r="C82" s="525"/>
      <c r="D82" s="525"/>
      <c r="E82" s="526"/>
      <c r="F82" s="330">
        <f>SUM(F79:F81)</f>
        <v>0</v>
      </c>
      <c r="G82" s="18" t="s">
        <v>6</v>
      </c>
      <c r="H82" s="19"/>
    </row>
    <row r="83" spans="1:8" x14ac:dyDescent="0.2">
      <c r="A83" s="395"/>
      <c r="B83" s="395"/>
      <c r="C83" s="395"/>
      <c r="D83" s="395"/>
      <c r="E83" s="395"/>
      <c r="F83" s="331"/>
      <c r="G83" s="41"/>
      <c r="H83" s="19"/>
    </row>
    <row r="84" spans="1:8" ht="13.5" customHeight="1" thickBot="1" x14ac:dyDescent="0.25">
      <c r="A84" s="527" t="s">
        <v>132</v>
      </c>
      <c r="B84" s="527"/>
      <c r="C84" s="527"/>
      <c r="D84" s="527"/>
      <c r="E84" s="527"/>
      <c r="F84" s="332">
        <f>F30</f>
        <v>0</v>
      </c>
      <c r="G84" s="394"/>
      <c r="H84" s="394"/>
    </row>
    <row r="85" spans="1:8" ht="13.5" customHeight="1" thickBot="1" x14ac:dyDescent="0.25">
      <c r="A85" s="528" t="s">
        <v>133</v>
      </c>
      <c r="B85" s="528"/>
      <c r="C85" s="528"/>
      <c r="D85" s="528"/>
      <c r="E85" s="528"/>
      <c r="F85" s="333">
        <f>F37</f>
        <v>0</v>
      </c>
      <c r="G85" s="394"/>
      <c r="H85" s="394"/>
    </row>
    <row r="86" spans="1:8" ht="13.5" customHeight="1" thickBot="1" x14ac:dyDescent="0.25">
      <c r="A86" s="524" t="s">
        <v>134</v>
      </c>
      <c r="B86" s="524"/>
      <c r="C86" s="524"/>
      <c r="D86" s="524"/>
      <c r="E86" s="524"/>
      <c r="F86" s="329">
        <f>F44</f>
        <v>0</v>
      </c>
      <c r="G86" s="394"/>
      <c r="H86" s="394"/>
    </row>
    <row r="87" spans="1:8" ht="13.5" customHeight="1" thickBot="1" x14ac:dyDescent="0.25">
      <c r="A87" s="528" t="s">
        <v>135</v>
      </c>
      <c r="B87" s="528"/>
      <c r="C87" s="528"/>
      <c r="D87" s="528"/>
      <c r="E87" s="528"/>
      <c r="F87" s="334">
        <f>F63</f>
        <v>0</v>
      </c>
      <c r="G87" s="394"/>
      <c r="H87" s="394"/>
    </row>
    <row r="88" spans="1:8" ht="13.5" thickBot="1" x14ac:dyDescent="0.25">
      <c r="A88" s="525" t="s">
        <v>188</v>
      </c>
      <c r="B88" s="525"/>
      <c r="C88" s="525"/>
      <c r="D88" s="525"/>
      <c r="E88" s="526"/>
      <c r="F88" s="330">
        <f>SUM(F84:F87)</f>
        <v>0</v>
      </c>
      <c r="G88" s="41" t="s">
        <v>6</v>
      </c>
      <c r="H88" s="19"/>
    </row>
    <row r="89" spans="1:8" ht="13.5" thickBot="1" x14ac:dyDescent="0.25">
      <c r="A89" s="395"/>
      <c r="B89" s="395"/>
      <c r="C89" s="395"/>
      <c r="D89" s="395"/>
      <c r="E89" s="395"/>
      <c r="F89" s="331"/>
      <c r="G89" s="41"/>
      <c r="H89" s="19"/>
    </row>
    <row r="90" spans="1:8" ht="13.5" thickBot="1" x14ac:dyDescent="0.25">
      <c r="A90" s="529" t="s">
        <v>136</v>
      </c>
      <c r="B90" s="529"/>
      <c r="C90" s="529"/>
      <c r="D90" s="529"/>
      <c r="E90" s="530"/>
      <c r="F90" s="335">
        <f>F82+F88</f>
        <v>0</v>
      </c>
      <c r="G90" s="41" t="s">
        <v>6</v>
      </c>
      <c r="H90" s="19"/>
    </row>
    <row r="91" spans="1:8" ht="15" x14ac:dyDescent="0.2">
      <c r="A91" s="46"/>
      <c r="B91" s="46"/>
      <c r="C91" s="46"/>
      <c r="D91" s="46"/>
      <c r="E91" s="46"/>
      <c r="F91" s="47"/>
      <c r="G91" s="47"/>
      <c r="H91" s="47"/>
    </row>
    <row r="92" spans="1:8" x14ac:dyDescent="0.2">
      <c r="A92" s="519" t="s">
        <v>13</v>
      </c>
      <c r="B92" s="519"/>
      <c r="C92" s="519"/>
      <c r="D92" s="48"/>
      <c r="E92" s="48"/>
      <c r="F92" s="35"/>
      <c r="G92" s="11"/>
      <c r="H92" s="11"/>
    </row>
  </sheetData>
  <sheetProtection algorithmName="SHA-512" hashValue="JmZL6Poo1SBdV75abImRGTXXYOCcztSjDbknqAcCH4WMxeae4ujKz9ihKDdHNRLAXwWeIAero7zhaQqb2uikSQ==" saltValue="+OKfg0/fx9ziYoGZYEJ51w==" spinCount="100000" sheet="1" objects="1" scenarios="1" selectLockedCells="1"/>
  <mergeCells count="64">
    <mergeCell ref="A18:E18"/>
    <mergeCell ref="A1:H1"/>
    <mergeCell ref="A2:H2"/>
    <mergeCell ref="A3:H3"/>
    <mergeCell ref="A5:H5"/>
    <mergeCell ref="A6:H6"/>
    <mergeCell ref="A8:E9"/>
    <mergeCell ref="A11:H11"/>
    <mergeCell ref="A13:G13"/>
    <mergeCell ref="A15:E15"/>
    <mergeCell ref="A16:E16"/>
    <mergeCell ref="A17:E17"/>
    <mergeCell ref="A19:E19"/>
    <mergeCell ref="A20:E20"/>
    <mergeCell ref="A22:E22"/>
    <mergeCell ref="A23:E23"/>
    <mergeCell ref="A27:E27"/>
    <mergeCell ref="A28:E28"/>
    <mergeCell ref="A29:E29"/>
    <mergeCell ref="A30:E30"/>
    <mergeCell ref="A34:E34"/>
    <mergeCell ref="A35:E35"/>
    <mergeCell ref="A36:E36"/>
    <mergeCell ref="A37:E37"/>
    <mergeCell ref="A41:E41"/>
    <mergeCell ref="A42:E42"/>
    <mergeCell ref="A43:E43"/>
    <mergeCell ref="A60:E60"/>
    <mergeCell ref="A44:E44"/>
    <mergeCell ref="A48:E48"/>
    <mergeCell ref="A49:E49"/>
    <mergeCell ref="A50:E50"/>
    <mergeCell ref="A51:E51"/>
    <mergeCell ref="A52:E52"/>
    <mergeCell ref="A53:E53"/>
    <mergeCell ref="A54:E54"/>
    <mergeCell ref="A55:E55"/>
    <mergeCell ref="A57:G57"/>
    <mergeCell ref="A59:E59"/>
    <mergeCell ref="A75:E75"/>
    <mergeCell ref="A61:E61"/>
    <mergeCell ref="A62:E62"/>
    <mergeCell ref="A63:E63"/>
    <mergeCell ref="A65:G65"/>
    <mergeCell ref="A67:E67"/>
    <mergeCell ref="A68:E68"/>
    <mergeCell ref="A70:E70"/>
    <mergeCell ref="A69:E69"/>
    <mergeCell ref="A71:E71"/>
    <mergeCell ref="A72:E72"/>
    <mergeCell ref="A73:E73"/>
    <mergeCell ref="A74:E74"/>
    <mergeCell ref="A92:C92"/>
    <mergeCell ref="A77:H77"/>
    <mergeCell ref="A79:E79"/>
    <mergeCell ref="A80:E80"/>
    <mergeCell ref="A81:E81"/>
    <mergeCell ref="A82:E82"/>
    <mergeCell ref="A84:E84"/>
    <mergeCell ref="A85:E85"/>
    <mergeCell ref="A86:E86"/>
    <mergeCell ref="A87:E87"/>
    <mergeCell ref="A88:E88"/>
    <mergeCell ref="A90:E90"/>
  </mergeCells>
  <conditionalFormatting sqref="G8">
    <cfRule type="expression" dxfId="3" priority="2">
      <formula>$F$8&lt;&gt;""</formula>
    </cfRule>
  </conditionalFormatting>
  <conditionalFormatting sqref="G9">
    <cfRule type="expression" dxfId="2" priority="1">
      <formula>$F$9&lt;&gt;""</formula>
    </cfRule>
  </conditionalFormatting>
  <printOptions horizontalCentered="1"/>
  <pageMargins left="0.51181102362204722" right="0.51181102362204722" top="0.78740157480314965" bottom="0.78740157480314965" header="0.31496062992125984" footer="0.31496062992125984"/>
  <pageSetup paperSize="9" scale="61" fitToHeight="4" orientation="portrait" r:id="rId1"/>
  <headerFooter>
    <oddHeader>&amp;R&amp;P</oddHeader>
    <oddFooter>&amp;LSACCON/CPC/SECAD&amp;R&amp;A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J90"/>
  <sheetViews>
    <sheetView showGridLines="0" view="pageBreakPreview" zoomScaleNormal="100" zoomScaleSheetLayoutView="100" workbookViewId="0">
      <selection sqref="A1:H1"/>
    </sheetView>
  </sheetViews>
  <sheetFormatPr defaultRowHeight="12.75" x14ac:dyDescent="0.2"/>
  <cols>
    <col min="1" max="5" width="9.7109375" style="264" customWidth="1"/>
    <col min="6" max="6" width="12.28515625" style="264" bestFit="1" customWidth="1"/>
    <col min="7" max="8" width="44.7109375" style="264" customWidth="1"/>
    <col min="9" max="16384" width="9.140625" style="264"/>
  </cols>
  <sheetData>
    <row r="1" spans="1:8" ht="15.75" x14ac:dyDescent="0.2">
      <c r="A1" s="570" t="str">
        <f>'DADOS CADASTRAIS e RESUMO'!A1</f>
        <v>TRIBUNAL REGIONAL ELEITORAL DO PARANÁ</v>
      </c>
      <c r="B1" s="570"/>
      <c r="C1" s="570"/>
      <c r="D1" s="570"/>
      <c r="E1" s="570"/>
      <c r="F1" s="570"/>
      <c r="G1" s="570"/>
      <c r="H1" s="570"/>
    </row>
    <row r="2" spans="1:8" x14ac:dyDescent="0.2">
      <c r="A2" s="587" t="str">
        <f>'DADOS CADASTRAIS e RESUMO'!A2</f>
        <v>PLANILHA DE FORMAÇÃO DE CUSTOS E PREÇOS - Proposta Detalhada - LOTE 1</v>
      </c>
      <c r="B2" s="587"/>
      <c r="C2" s="587"/>
      <c r="D2" s="587"/>
      <c r="E2" s="587"/>
      <c r="F2" s="587"/>
      <c r="G2" s="587"/>
      <c r="H2" s="587"/>
    </row>
    <row r="3" spans="1:8" x14ac:dyDescent="0.2">
      <c r="A3" s="588" t="str">
        <f>'DADOS CADASTRAIS e RESUMO'!A3</f>
        <v>REGISTRO DE PREÇOS - Serviços de TIC: Nível 3</v>
      </c>
      <c r="B3" s="588"/>
      <c r="C3" s="588"/>
      <c r="D3" s="588"/>
      <c r="E3" s="588"/>
      <c r="F3" s="588"/>
      <c r="G3" s="588"/>
      <c r="H3" s="588"/>
    </row>
    <row r="4" spans="1:8" x14ac:dyDescent="0.2">
      <c r="A4" s="4"/>
      <c r="B4" s="4"/>
      <c r="C4" s="4"/>
      <c r="D4" s="4"/>
      <c r="E4" s="4"/>
      <c r="F4" s="4"/>
      <c r="G4" s="4"/>
      <c r="H4" s="4"/>
    </row>
    <row r="5" spans="1:8" x14ac:dyDescent="0.2">
      <c r="A5" s="571" t="str">
        <f>'DADOS CADASTRAIS e RESUMO'!A9</f>
        <v>NOME DA EMPRESA</v>
      </c>
      <c r="B5" s="572"/>
      <c r="C5" s="572"/>
      <c r="D5" s="572"/>
      <c r="E5" s="572"/>
      <c r="F5" s="572"/>
      <c r="G5" s="572"/>
      <c r="H5" s="573"/>
    </row>
    <row r="6" spans="1:8" x14ac:dyDescent="0.2">
      <c r="A6" s="574" t="str">
        <f>'DADOS CADASTRAIS e RESUMO'!A10</f>
        <v>CNPJ</v>
      </c>
      <c r="B6" s="575"/>
      <c r="C6" s="575"/>
      <c r="D6" s="575"/>
      <c r="E6" s="575"/>
      <c r="F6" s="575"/>
      <c r="G6" s="575"/>
      <c r="H6" s="576"/>
    </row>
    <row r="7" spans="1:8" ht="13.5" thickBot="1" x14ac:dyDescent="0.25">
      <c r="A7" s="267"/>
      <c r="B7" s="267"/>
      <c r="C7" s="267"/>
      <c r="D7" s="267"/>
      <c r="E7" s="267"/>
      <c r="F7" s="267"/>
      <c r="G7" s="267"/>
      <c r="H7" s="5" t="s">
        <v>81</v>
      </c>
    </row>
    <row r="8" spans="1:8" ht="13.5" thickTop="1" x14ac:dyDescent="0.2">
      <c r="A8" s="577" t="s">
        <v>33</v>
      </c>
      <c r="B8" s="578"/>
      <c r="C8" s="578"/>
      <c r="D8" s="578"/>
      <c r="E8" s="579"/>
      <c r="F8" s="217">
        <f>'ENCARGOS e PROVISOES'!F8</f>
        <v>0</v>
      </c>
      <c r="G8" s="6" t="s">
        <v>15</v>
      </c>
      <c r="H8" s="7" t="s">
        <v>82</v>
      </c>
    </row>
    <row r="9" spans="1:8" x14ac:dyDescent="0.2">
      <c r="A9" s="580"/>
      <c r="B9" s="581"/>
      <c r="C9" s="581"/>
      <c r="D9" s="581"/>
      <c r="E9" s="582"/>
      <c r="F9" s="217">
        <f>'ENCARGOS e PROVISOES'!F9</f>
        <v>0</v>
      </c>
      <c r="G9" s="6" t="s">
        <v>16</v>
      </c>
      <c r="H9" s="8" t="s">
        <v>159</v>
      </c>
    </row>
    <row r="10" spans="1:8" ht="13.5" thickBot="1" x14ac:dyDescent="0.25">
      <c r="A10" s="267"/>
      <c r="B10" s="267"/>
      <c r="C10" s="267"/>
      <c r="D10" s="267"/>
      <c r="E10" s="267"/>
      <c r="F10" s="267"/>
      <c r="G10" s="267"/>
      <c r="H10" s="267"/>
    </row>
    <row r="11" spans="1:8" ht="13.5" thickBot="1" x14ac:dyDescent="0.25">
      <c r="A11" s="583" t="s">
        <v>7</v>
      </c>
      <c r="B11" s="584"/>
      <c r="C11" s="584"/>
      <c r="D11" s="584"/>
      <c r="E11" s="584"/>
      <c r="F11" s="584"/>
      <c r="G11" s="584"/>
      <c r="H11" s="585"/>
    </row>
    <row r="12" spans="1:8" x14ac:dyDescent="0.2">
      <c r="A12" s="9"/>
      <c r="B12" s="9"/>
      <c r="C12" s="9"/>
      <c r="D12" s="9"/>
      <c r="E12" s="9"/>
      <c r="F12" s="10"/>
      <c r="G12" s="11"/>
      <c r="H12" s="11"/>
    </row>
    <row r="13" spans="1:8" ht="18" thickBot="1" x14ac:dyDescent="0.35">
      <c r="A13" s="538" t="s">
        <v>34</v>
      </c>
      <c r="B13" s="538"/>
      <c r="C13" s="538"/>
      <c r="D13" s="538"/>
      <c r="E13" s="538"/>
      <c r="F13" s="538"/>
      <c r="G13" s="538"/>
      <c r="H13" s="12"/>
    </row>
    <row r="14" spans="1:8" ht="13.5" thickTop="1" x14ac:dyDescent="0.2">
      <c r="A14" s="267"/>
      <c r="B14" s="267"/>
      <c r="C14" s="267"/>
      <c r="D14" s="267"/>
      <c r="E14" s="267"/>
      <c r="F14" s="13" t="s">
        <v>6</v>
      </c>
      <c r="G14" s="13" t="s">
        <v>35</v>
      </c>
      <c r="H14" s="13" t="s">
        <v>36</v>
      </c>
    </row>
    <row r="15" spans="1:8" x14ac:dyDescent="0.2">
      <c r="A15" s="539" t="s">
        <v>0</v>
      </c>
      <c r="B15" s="540"/>
      <c r="C15" s="540"/>
      <c r="D15" s="540"/>
      <c r="E15" s="541"/>
      <c r="F15" s="70">
        <f>'ENCARGOS e PROVISOES'!F15</f>
        <v>0</v>
      </c>
      <c r="G15" s="14" t="s">
        <v>37</v>
      </c>
      <c r="H15" s="71" t="s">
        <v>160</v>
      </c>
    </row>
    <row r="16" spans="1:8" x14ac:dyDescent="0.2">
      <c r="A16" s="539" t="s">
        <v>17</v>
      </c>
      <c r="B16" s="540"/>
      <c r="C16" s="540"/>
      <c r="D16" s="540"/>
      <c r="E16" s="541"/>
      <c r="F16" s="70">
        <f>'ENCARGOS e PROVISOES'!F16</f>
        <v>0</v>
      </c>
      <c r="G16" s="14" t="s">
        <v>38</v>
      </c>
      <c r="H16" s="71" t="s">
        <v>160</v>
      </c>
    </row>
    <row r="17" spans="1:10" x14ac:dyDescent="0.2">
      <c r="A17" s="539" t="s">
        <v>1</v>
      </c>
      <c r="B17" s="540"/>
      <c r="C17" s="540"/>
      <c r="D17" s="540"/>
      <c r="E17" s="541"/>
      <c r="F17" s="70">
        <f>'ENCARGOS e PROVISOES'!F17</f>
        <v>0</v>
      </c>
      <c r="G17" s="14" t="s">
        <v>39</v>
      </c>
      <c r="H17" s="71" t="s">
        <v>160</v>
      </c>
    </row>
    <row r="18" spans="1:10" x14ac:dyDescent="0.2">
      <c r="A18" s="539" t="s">
        <v>18</v>
      </c>
      <c r="B18" s="540"/>
      <c r="C18" s="540"/>
      <c r="D18" s="540"/>
      <c r="E18" s="541"/>
      <c r="F18" s="70">
        <f>'ENCARGOS e PROVISOES'!F18</f>
        <v>0</v>
      </c>
      <c r="G18" s="14" t="s">
        <v>40</v>
      </c>
      <c r="H18" s="71" t="s">
        <v>160</v>
      </c>
    </row>
    <row r="19" spans="1:10" ht="22.5" x14ac:dyDescent="0.2">
      <c r="A19" s="539" t="s">
        <v>2</v>
      </c>
      <c r="B19" s="540"/>
      <c r="C19" s="540"/>
      <c r="D19" s="540"/>
      <c r="E19" s="541"/>
      <c r="F19" s="70">
        <f>'ENCARGOS e PROVISOES'!F19</f>
        <v>0</v>
      </c>
      <c r="G19" s="14" t="s">
        <v>41</v>
      </c>
      <c r="H19" s="71" t="s">
        <v>160</v>
      </c>
    </row>
    <row r="20" spans="1:10" x14ac:dyDescent="0.2">
      <c r="A20" s="539" t="s">
        <v>4</v>
      </c>
      <c r="B20" s="540"/>
      <c r="C20" s="540"/>
      <c r="D20" s="540"/>
      <c r="E20" s="541"/>
      <c r="F20" s="70">
        <f>'ENCARGOS e PROVISOES'!F20</f>
        <v>0</v>
      </c>
      <c r="G20" s="14" t="s">
        <v>42</v>
      </c>
      <c r="H20" s="71" t="s">
        <v>160</v>
      </c>
    </row>
    <row r="21" spans="1:10" ht="67.5" x14ac:dyDescent="0.2">
      <c r="A21" s="15" t="s">
        <v>66</v>
      </c>
      <c r="B21" s="218">
        <f>'ENCARGOS e PROVISOES'!B21</f>
        <v>0</v>
      </c>
      <c r="C21" s="15" t="s">
        <v>67</v>
      </c>
      <c r="D21" s="219">
        <f>'ENCARGOS e PROVISOES'!D21</f>
        <v>0</v>
      </c>
      <c r="E21" s="15" t="s">
        <v>68</v>
      </c>
      <c r="F21" s="70">
        <f>B21*D21</f>
        <v>0</v>
      </c>
      <c r="G21" s="16" t="s">
        <v>84</v>
      </c>
      <c r="H21" s="16" t="s">
        <v>142</v>
      </c>
    </row>
    <row r="22" spans="1:10" ht="23.25" thickBot="1" x14ac:dyDescent="0.25">
      <c r="A22" s="554" t="s">
        <v>3</v>
      </c>
      <c r="B22" s="554"/>
      <c r="C22" s="554"/>
      <c r="D22" s="554"/>
      <c r="E22" s="554"/>
      <c r="F22" s="220">
        <f>'ENCARGOS e PROVISOES'!F22</f>
        <v>0</v>
      </c>
      <c r="G22" s="14" t="s">
        <v>43</v>
      </c>
      <c r="H22" s="14" t="s">
        <v>160</v>
      </c>
    </row>
    <row r="23" spans="1:10" ht="13.5" thickBot="1" x14ac:dyDescent="0.25">
      <c r="A23" s="531" t="s">
        <v>45</v>
      </c>
      <c r="B23" s="531"/>
      <c r="C23" s="531"/>
      <c r="D23" s="531"/>
      <c r="E23" s="532"/>
      <c r="F23" s="17">
        <f>SUM(F15:F22)</f>
        <v>0</v>
      </c>
      <c r="G23" s="18" t="s">
        <v>6</v>
      </c>
      <c r="H23" s="19"/>
    </row>
    <row r="24" spans="1:10" x14ac:dyDescent="0.2">
      <c r="A24" s="20"/>
      <c r="B24" s="20"/>
      <c r="C24" s="20"/>
      <c r="D24" s="20"/>
      <c r="E24" s="20"/>
      <c r="F24" s="10"/>
      <c r="G24" s="19"/>
      <c r="H24" s="19"/>
    </row>
    <row r="25" spans="1:10" ht="18" thickBot="1" x14ac:dyDescent="0.35">
      <c r="A25" s="266" t="s">
        <v>137</v>
      </c>
      <c r="B25" s="266"/>
      <c r="C25" s="266"/>
      <c r="D25" s="266"/>
      <c r="E25" s="266"/>
      <c r="F25" s="266"/>
      <c r="G25" s="266"/>
      <c r="H25" s="21"/>
    </row>
    <row r="26" spans="1:10" ht="13.5" thickTop="1" x14ac:dyDescent="0.2">
      <c r="A26" s="195"/>
      <c r="B26" s="195"/>
      <c r="C26" s="195"/>
      <c r="D26" s="195"/>
      <c r="E26" s="195"/>
      <c r="F26" s="13" t="s">
        <v>6</v>
      </c>
      <c r="G26" s="13" t="s">
        <v>35</v>
      </c>
      <c r="H26" s="13" t="s">
        <v>36</v>
      </c>
    </row>
    <row r="27" spans="1:10" ht="33.75" x14ac:dyDescent="0.2">
      <c r="A27" s="565" t="s">
        <v>20</v>
      </c>
      <c r="B27" s="566"/>
      <c r="C27" s="566"/>
      <c r="D27" s="566"/>
      <c r="E27" s="567"/>
      <c r="F27" s="221">
        <f>'ENCARGOS e PROVISOES'!F27</f>
        <v>0</v>
      </c>
      <c r="G27" s="196" t="s">
        <v>85</v>
      </c>
      <c r="H27" s="71" t="s">
        <v>160</v>
      </c>
    </row>
    <row r="28" spans="1:10" x14ac:dyDescent="0.2">
      <c r="A28" s="562" t="s">
        <v>87</v>
      </c>
      <c r="B28" s="563"/>
      <c r="C28" s="563"/>
      <c r="D28" s="563"/>
      <c r="E28" s="564"/>
      <c r="F28" s="22">
        <f>F27</f>
        <v>0</v>
      </c>
      <c r="G28" s="197"/>
      <c r="H28" s="197"/>
    </row>
    <row r="29" spans="1:10" ht="13.5" thickBot="1" x14ac:dyDescent="0.25">
      <c r="A29" s="558" t="s">
        <v>88</v>
      </c>
      <c r="B29" s="559"/>
      <c r="C29" s="559"/>
      <c r="D29" s="559"/>
      <c r="E29" s="560"/>
      <c r="F29" s="23">
        <f>F28%*F23</f>
        <v>0</v>
      </c>
      <c r="G29" s="198" t="s">
        <v>143</v>
      </c>
      <c r="H29" s="199" t="s">
        <v>89</v>
      </c>
    </row>
    <row r="30" spans="1:10" ht="13.5" thickBot="1" x14ac:dyDescent="0.25">
      <c r="A30" s="561" t="s">
        <v>90</v>
      </c>
      <c r="B30" s="561"/>
      <c r="C30" s="561"/>
      <c r="D30" s="561"/>
      <c r="E30" s="561"/>
      <c r="F30" s="17">
        <f>F28+F29</f>
        <v>0</v>
      </c>
      <c r="G30" s="200" t="s">
        <v>6</v>
      </c>
      <c r="H30" s="201"/>
      <c r="I30" s="202"/>
      <c r="J30" s="202"/>
    </row>
    <row r="31" spans="1:10" x14ac:dyDescent="0.2">
      <c r="A31" s="149"/>
      <c r="B31" s="149"/>
      <c r="C31" s="149"/>
      <c r="D31" s="149"/>
      <c r="E31" s="149"/>
      <c r="F31" s="203"/>
      <c r="G31" s="204"/>
      <c r="H31" s="204"/>
    </row>
    <row r="32" spans="1:10" ht="18" thickBot="1" x14ac:dyDescent="0.35">
      <c r="A32" s="266" t="s">
        <v>138</v>
      </c>
      <c r="B32" s="266"/>
      <c r="C32" s="266"/>
      <c r="D32" s="266"/>
      <c r="E32" s="266"/>
      <c r="F32" s="266"/>
      <c r="G32" s="266"/>
      <c r="H32" s="21"/>
    </row>
    <row r="33" spans="1:9" ht="13.5" thickTop="1" x14ac:dyDescent="0.2">
      <c r="A33" s="195"/>
      <c r="B33" s="195"/>
      <c r="C33" s="195"/>
      <c r="D33" s="195"/>
      <c r="E33" s="195"/>
      <c r="F33" s="13" t="s">
        <v>6</v>
      </c>
      <c r="G33" s="13" t="s">
        <v>35</v>
      </c>
      <c r="H33" s="13" t="s">
        <v>36</v>
      </c>
    </row>
    <row r="34" spans="1:9" ht="33.75" x14ac:dyDescent="0.2">
      <c r="A34" s="565" t="s">
        <v>19</v>
      </c>
      <c r="B34" s="566"/>
      <c r="C34" s="566"/>
      <c r="D34" s="566"/>
      <c r="E34" s="567"/>
      <c r="F34" s="221">
        <f>'ENCARGOS e PROVISOES'!F34</f>
        <v>0</v>
      </c>
      <c r="G34" s="196" t="s">
        <v>91</v>
      </c>
      <c r="H34" s="71" t="s">
        <v>160</v>
      </c>
    </row>
    <row r="35" spans="1:9" x14ac:dyDescent="0.2">
      <c r="A35" s="562" t="s">
        <v>93</v>
      </c>
      <c r="B35" s="563"/>
      <c r="C35" s="563"/>
      <c r="D35" s="563"/>
      <c r="E35" s="564"/>
      <c r="F35" s="22">
        <f>F34</f>
        <v>0</v>
      </c>
      <c r="G35" s="197"/>
      <c r="H35" s="197"/>
    </row>
    <row r="36" spans="1:9" ht="13.5" customHeight="1" thickBot="1" x14ac:dyDescent="0.25">
      <c r="A36" s="558" t="s">
        <v>94</v>
      </c>
      <c r="B36" s="559"/>
      <c r="C36" s="559"/>
      <c r="D36" s="559"/>
      <c r="E36" s="560"/>
      <c r="F36" s="23">
        <f>F35%*F23</f>
        <v>0</v>
      </c>
      <c r="G36" s="198" t="s">
        <v>143</v>
      </c>
      <c r="H36" s="199" t="s">
        <v>95</v>
      </c>
    </row>
    <row r="37" spans="1:9" ht="13.5" thickBot="1" x14ac:dyDescent="0.25">
      <c r="A37" s="561" t="s">
        <v>96</v>
      </c>
      <c r="B37" s="561"/>
      <c r="C37" s="561"/>
      <c r="D37" s="561"/>
      <c r="E37" s="561"/>
      <c r="F37" s="17">
        <f>F35+F36</f>
        <v>0</v>
      </c>
      <c r="G37" s="200" t="s">
        <v>6</v>
      </c>
      <c r="H37" s="201"/>
    </row>
    <row r="38" spans="1:9" x14ac:dyDescent="0.2">
      <c r="A38" s="205"/>
      <c r="B38" s="205"/>
      <c r="C38" s="205"/>
      <c r="D38" s="205"/>
      <c r="E38" s="205"/>
      <c r="F38" s="206"/>
      <c r="G38" s="207"/>
      <c r="H38" s="208"/>
    </row>
    <row r="39" spans="1:9" ht="18" thickBot="1" x14ac:dyDescent="0.35">
      <c r="A39" s="266" t="s">
        <v>139</v>
      </c>
      <c r="B39" s="266"/>
      <c r="C39" s="266"/>
      <c r="D39" s="266"/>
      <c r="E39" s="266"/>
      <c r="F39" s="266"/>
      <c r="G39" s="266"/>
      <c r="H39" s="21"/>
    </row>
    <row r="40" spans="1:9" ht="13.5" thickTop="1" x14ac:dyDescent="0.2">
      <c r="A40" s="267"/>
      <c r="B40" s="267"/>
      <c r="C40" s="267"/>
      <c r="D40" s="267"/>
      <c r="E40" s="267"/>
      <c r="F40" s="13" t="s">
        <v>6</v>
      </c>
      <c r="G40" s="13" t="s">
        <v>35</v>
      </c>
      <c r="H40" s="13" t="s">
        <v>36</v>
      </c>
    </row>
    <row r="41" spans="1:9" ht="78.75" x14ac:dyDescent="0.2">
      <c r="A41" s="539" t="s">
        <v>21</v>
      </c>
      <c r="B41" s="540"/>
      <c r="C41" s="540"/>
      <c r="D41" s="540"/>
      <c r="E41" s="541"/>
      <c r="F41" s="222">
        <v>4</v>
      </c>
      <c r="G41" s="24" t="s">
        <v>49</v>
      </c>
      <c r="H41" s="75" t="s">
        <v>162</v>
      </c>
    </row>
    <row r="42" spans="1:9" x14ac:dyDescent="0.2">
      <c r="A42" s="551" t="s">
        <v>97</v>
      </c>
      <c r="B42" s="552"/>
      <c r="C42" s="552"/>
      <c r="D42" s="552"/>
      <c r="E42" s="553"/>
      <c r="F42" s="25">
        <f>SUM(F41:F41)</f>
        <v>4</v>
      </c>
      <c r="G42" s="26"/>
      <c r="H42" s="26"/>
    </row>
    <row r="43" spans="1:9" ht="13.5" thickBot="1" x14ac:dyDescent="0.25">
      <c r="A43" s="554" t="s">
        <v>98</v>
      </c>
      <c r="B43" s="554"/>
      <c r="C43" s="554"/>
      <c r="D43" s="554"/>
      <c r="E43" s="554"/>
      <c r="F43" s="74">
        <f>ROUND((F30+F37)*F42/100,2)</f>
        <v>0</v>
      </c>
      <c r="G43" s="27" t="s">
        <v>99</v>
      </c>
      <c r="H43" s="27" t="s">
        <v>100</v>
      </c>
    </row>
    <row r="44" spans="1:9" ht="13.5" thickBot="1" x14ac:dyDescent="0.25">
      <c r="A44" s="531" t="s">
        <v>101</v>
      </c>
      <c r="B44" s="531"/>
      <c r="C44" s="531"/>
      <c r="D44" s="531"/>
      <c r="E44" s="532"/>
      <c r="F44" s="17">
        <f>SUM(F42:F43)</f>
        <v>4</v>
      </c>
      <c r="G44" s="18" t="s">
        <v>6</v>
      </c>
      <c r="H44" s="19"/>
      <c r="I44" s="202"/>
    </row>
    <row r="45" spans="1:9" x14ac:dyDescent="0.2">
      <c r="A45" s="205"/>
      <c r="B45" s="205"/>
      <c r="C45" s="205"/>
      <c r="D45" s="205"/>
      <c r="E45" s="205"/>
      <c r="F45" s="206"/>
      <c r="G45" s="207"/>
      <c r="H45" s="208"/>
    </row>
    <row r="46" spans="1:9" ht="18" thickBot="1" x14ac:dyDescent="0.35">
      <c r="A46" s="266" t="s">
        <v>102</v>
      </c>
      <c r="B46" s="266"/>
      <c r="C46" s="266"/>
      <c r="D46" s="266"/>
      <c r="E46" s="266"/>
      <c r="F46" s="266"/>
      <c r="G46" s="266"/>
      <c r="H46" s="21"/>
    </row>
    <row r="47" spans="1:9" ht="13.5" thickTop="1" x14ac:dyDescent="0.2">
      <c r="A47" s="267"/>
      <c r="B47" s="267"/>
      <c r="C47" s="267"/>
      <c r="D47" s="267"/>
      <c r="E47" s="267"/>
      <c r="F47" s="13" t="s">
        <v>6</v>
      </c>
      <c r="G47" s="13" t="s">
        <v>35</v>
      </c>
      <c r="H47" s="13" t="s">
        <v>36</v>
      </c>
    </row>
    <row r="48" spans="1:9" ht="67.5" x14ac:dyDescent="0.2">
      <c r="A48" s="539" t="s">
        <v>103</v>
      </c>
      <c r="B48" s="540"/>
      <c r="C48" s="540"/>
      <c r="D48" s="540"/>
      <c r="E48" s="541"/>
      <c r="F48" s="223">
        <v>0.41670000000000001</v>
      </c>
      <c r="G48" s="14" t="s">
        <v>46</v>
      </c>
      <c r="H48" s="76" t="s">
        <v>163</v>
      </c>
    </row>
    <row r="49" spans="1:9" x14ac:dyDescent="0.2">
      <c r="A49" s="539" t="s">
        <v>104</v>
      </c>
      <c r="B49" s="540"/>
      <c r="C49" s="540"/>
      <c r="D49" s="540"/>
      <c r="E49" s="541"/>
      <c r="F49" s="28">
        <f>F48*8%</f>
        <v>3.3336000000000005E-2</v>
      </c>
      <c r="G49" s="14" t="s">
        <v>47</v>
      </c>
      <c r="H49" s="29" t="s">
        <v>105</v>
      </c>
    </row>
    <row r="50" spans="1:9" ht="22.5" x14ac:dyDescent="0.2">
      <c r="A50" s="539" t="s">
        <v>106</v>
      </c>
      <c r="B50" s="540"/>
      <c r="C50" s="540"/>
      <c r="D50" s="540"/>
      <c r="E50" s="541"/>
      <c r="F50" s="28">
        <f>IF(F48&gt;0,((5%*8%*40%)*100),0)</f>
        <v>0.16</v>
      </c>
      <c r="G50" s="16" t="s">
        <v>107</v>
      </c>
      <c r="H50" s="29" t="s">
        <v>108</v>
      </c>
    </row>
    <row r="51" spans="1:9" ht="45" x14ac:dyDescent="0.2">
      <c r="A51" s="539" t="s">
        <v>109</v>
      </c>
      <c r="B51" s="540"/>
      <c r="C51" s="540"/>
      <c r="D51" s="540"/>
      <c r="E51" s="541"/>
      <c r="F51" s="223">
        <v>1.94</v>
      </c>
      <c r="G51" s="14" t="s">
        <v>48</v>
      </c>
      <c r="H51" s="76" t="s">
        <v>164</v>
      </c>
    </row>
    <row r="52" spans="1:9" x14ac:dyDescent="0.2">
      <c r="A52" s="539" t="s">
        <v>110</v>
      </c>
      <c r="B52" s="540"/>
      <c r="C52" s="540"/>
      <c r="D52" s="540"/>
      <c r="E52" s="541"/>
      <c r="F52" s="28">
        <f>$F$23*F51%</f>
        <v>0</v>
      </c>
      <c r="G52" s="26" t="s">
        <v>144</v>
      </c>
      <c r="H52" s="26" t="s">
        <v>111</v>
      </c>
    </row>
    <row r="53" spans="1:9" x14ac:dyDescent="0.2">
      <c r="A53" s="551" t="s">
        <v>112</v>
      </c>
      <c r="B53" s="552"/>
      <c r="C53" s="552"/>
      <c r="D53" s="552"/>
      <c r="E53" s="553"/>
      <c r="F53" s="72">
        <f>SUM(F48:F52)</f>
        <v>2.550036</v>
      </c>
      <c r="G53" s="26"/>
      <c r="H53" s="26"/>
    </row>
    <row r="54" spans="1:9" ht="34.5" thickBot="1" x14ac:dyDescent="0.25">
      <c r="A54" s="554" t="s">
        <v>98</v>
      </c>
      <c r="B54" s="554"/>
      <c r="C54" s="554"/>
      <c r="D54" s="554"/>
      <c r="E54" s="554"/>
      <c r="F54" s="73">
        <f>ROUND((F30+F37)*F53/100,4)</f>
        <v>0</v>
      </c>
      <c r="G54" s="27" t="s">
        <v>113</v>
      </c>
      <c r="H54" s="27" t="s">
        <v>114</v>
      </c>
    </row>
    <row r="55" spans="1:9" ht="13.5" thickBot="1" x14ac:dyDescent="0.25">
      <c r="A55" s="531" t="s">
        <v>50</v>
      </c>
      <c r="B55" s="531"/>
      <c r="C55" s="531"/>
      <c r="D55" s="531"/>
      <c r="E55" s="532"/>
      <c r="F55" s="30">
        <f>SUM(F53:F54)</f>
        <v>2.550036</v>
      </c>
      <c r="G55" s="18" t="s">
        <v>6</v>
      </c>
      <c r="H55" s="19"/>
    </row>
    <row r="56" spans="1:9" x14ac:dyDescent="0.2">
      <c r="A56" s="31"/>
      <c r="B56" s="31"/>
      <c r="C56" s="31"/>
      <c r="D56" s="31"/>
      <c r="E56" s="31"/>
      <c r="F56" s="10"/>
      <c r="G56" s="11"/>
      <c r="H56" s="11"/>
    </row>
    <row r="57" spans="1:9" s="132" customFormat="1" ht="18" thickBot="1" x14ac:dyDescent="0.35">
      <c r="A57" s="538" t="s">
        <v>189</v>
      </c>
      <c r="B57" s="538"/>
      <c r="C57" s="538"/>
      <c r="D57" s="538"/>
      <c r="E57" s="538"/>
      <c r="F57" s="538"/>
      <c r="G57" s="538"/>
      <c r="H57" s="12"/>
    </row>
    <row r="58" spans="1:9" s="132" customFormat="1" ht="15.75" thickTop="1" x14ac:dyDescent="0.25">
      <c r="A58" s="195"/>
      <c r="B58" s="195"/>
      <c r="C58" s="195"/>
      <c r="D58" s="195"/>
      <c r="E58" s="195"/>
      <c r="F58" s="13" t="s">
        <v>6</v>
      </c>
      <c r="G58" s="13" t="s">
        <v>35</v>
      </c>
      <c r="H58" s="13" t="s">
        <v>36</v>
      </c>
    </row>
    <row r="59" spans="1:9" s="132" customFormat="1" ht="45" x14ac:dyDescent="0.25">
      <c r="A59" s="555" t="s">
        <v>115</v>
      </c>
      <c r="B59" s="556"/>
      <c r="C59" s="556"/>
      <c r="D59" s="556"/>
      <c r="E59" s="557"/>
      <c r="F59" s="224">
        <f>'ENCARGOS e PROVISOES'!F59</f>
        <v>0</v>
      </c>
      <c r="G59" s="16" t="s">
        <v>116</v>
      </c>
      <c r="H59" s="71" t="s">
        <v>160</v>
      </c>
    </row>
    <row r="60" spans="1:9" s="132" customFormat="1" ht="15" x14ac:dyDescent="0.25">
      <c r="A60" s="548" t="s">
        <v>117</v>
      </c>
      <c r="B60" s="549"/>
      <c r="C60" s="549"/>
      <c r="D60" s="549"/>
      <c r="E60" s="550"/>
      <c r="F60" s="22">
        <f>SUM(F59:F59)</f>
        <v>0</v>
      </c>
      <c r="G60" s="209"/>
      <c r="H60" s="209"/>
    </row>
    <row r="61" spans="1:9" ht="26.25" customHeight="1" x14ac:dyDescent="0.2">
      <c r="A61" s="533" t="s">
        <v>118</v>
      </c>
      <c r="B61" s="534"/>
      <c r="C61" s="534"/>
      <c r="D61" s="534"/>
      <c r="E61" s="535"/>
      <c r="F61" s="23">
        <f>F60%*$F$23</f>
        <v>0</v>
      </c>
      <c r="G61" s="210" t="s">
        <v>145</v>
      </c>
      <c r="H61" s="211" t="s">
        <v>76</v>
      </c>
    </row>
    <row r="62" spans="1:9" ht="45.75" thickBot="1" x14ac:dyDescent="0.25">
      <c r="A62" s="536" t="s">
        <v>119</v>
      </c>
      <c r="B62" s="536"/>
      <c r="C62" s="536"/>
      <c r="D62" s="536"/>
      <c r="E62" s="536"/>
      <c r="F62" s="23">
        <f>ROUND(((F30+F37)+(F55+F44))*F60/100,2)</f>
        <v>0</v>
      </c>
      <c r="G62" s="212" t="s">
        <v>120</v>
      </c>
      <c r="H62" s="212" t="s">
        <v>121</v>
      </c>
    </row>
    <row r="63" spans="1:9" s="132" customFormat="1" ht="15.75" thickBot="1" x14ac:dyDescent="0.3">
      <c r="A63" s="537" t="s">
        <v>122</v>
      </c>
      <c r="B63" s="537"/>
      <c r="C63" s="537"/>
      <c r="D63" s="537"/>
      <c r="E63" s="537"/>
      <c r="F63" s="17">
        <f>F60+F61+F62</f>
        <v>0</v>
      </c>
      <c r="G63" s="208" t="s">
        <v>6</v>
      </c>
      <c r="H63" s="207"/>
    </row>
    <row r="64" spans="1:9" s="132" customFormat="1" ht="15" x14ac:dyDescent="0.25">
      <c r="A64" s="213"/>
      <c r="B64" s="213"/>
      <c r="C64" s="213"/>
      <c r="D64" s="213"/>
      <c r="E64" s="213"/>
      <c r="F64" s="214"/>
      <c r="G64" s="208"/>
      <c r="H64" s="207"/>
      <c r="I64" s="186"/>
    </row>
    <row r="65" spans="1:9" ht="18" thickBot="1" x14ac:dyDescent="0.35">
      <c r="A65" s="538" t="s">
        <v>123</v>
      </c>
      <c r="B65" s="538"/>
      <c r="C65" s="538"/>
      <c r="D65" s="538"/>
      <c r="E65" s="538"/>
      <c r="F65" s="538"/>
      <c r="G65" s="538"/>
      <c r="H65" s="12"/>
    </row>
    <row r="66" spans="1:9" ht="13.5" thickTop="1" x14ac:dyDescent="0.2">
      <c r="A66" s="267"/>
      <c r="B66" s="267"/>
      <c r="C66" s="267"/>
      <c r="D66" s="267"/>
      <c r="E66" s="267"/>
      <c r="F66" s="13" t="s">
        <v>6</v>
      </c>
      <c r="G66" s="13" t="s">
        <v>35</v>
      </c>
      <c r="H66" s="13" t="s">
        <v>36</v>
      </c>
    </row>
    <row r="67" spans="1:9" ht="45" x14ac:dyDescent="0.2">
      <c r="A67" s="539" t="s">
        <v>124</v>
      </c>
      <c r="B67" s="540"/>
      <c r="C67" s="540"/>
      <c r="D67" s="540"/>
      <c r="E67" s="541"/>
      <c r="F67" s="224">
        <f>'ENCARGOS e PROVISOES'!F67</f>
        <v>0</v>
      </c>
      <c r="G67" s="16" t="s">
        <v>146</v>
      </c>
      <c r="H67" s="71" t="s">
        <v>160</v>
      </c>
    </row>
    <row r="68" spans="1:9" ht="33.75" x14ac:dyDescent="0.2">
      <c r="A68" s="542" t="s">
        <v>125</v>
      </c>
      <c r="B68" s="543"/>
      <c r="C68" s="543"/>
      <c r="D68" s="543"/>
      <c r="E68" s="544"/>
      <c r="F68" s="223">
        <v>0.28999999999999998</v>
      </c>
      <c r="G68" s="16" t="s">
        <v>140</v>
      </c>
      <c r="H68" s="76" t="s">
        <v>161</v>
      </c>
    </row>
    <row r="69" spans="1:9" ht="121.5" customHeight="1" x14ac:dyDescent="0.2">
      <c r="A69" s="539" t="s">
        <v>23</v>
      </c>
      <c r="B69" s="540"/>
      <c r="C69" s="540"/>
      <c r="D69" s="540"/>
      <c r="E69" s="541"/>
      <c r="F69" s="224">
        <f>'ENCARGOS e PROVISOES'!F69</f>
        <v>0</v>
      </c>
      <c r="G69" s="215" t="s">
        <v>126</v>
      </c>
      <c r="H69" s="71" t="s">
        <v>160</v>
      </c>
    </row>
    <row r="70" spans="1:9" ht="56.25" x14ac:dyDescent="0.2">
      <c r="A70" s="539" t="s">
        <v>22</v>
      </c>
      <c r="B70" s="540"/>
      <c r="C70" s="540"/>
      <c r="D70" s="540"/>
      <c r="E70" s="541"/>
      <c r="F70" s="225">
        <f>'ENCARGOS e PROVISOES'!F70</f>
        <v>0</v>
      </c>
      <c r="G70" s="14" t="s">
        <v>141</v>
      </c>
      <c r="H70" s="76" t="s">
        <v>187</v>
      </c>
    </row>
    <row r="71" spans="1:9" ht="90" x14ac:dyDescent="0.2">
      <c r="A71" s="539" t="s">
        <v>24</v>
      </c>
      <c r="B71" s="540"/>
      <c r="C71" s="540"/>
      <c r="D71" s="540"/>
      <c r="E71" s="541"/>
      <c r="F71" s="224">
        <f>'ENCARGOS e PROVISOES'!F71</f>
        <v>0</v>
      </c>
      <c r="G71" s="14" t="s">
        <v>51</v>
      </c>
      <c r="H71" s="71" t="s">
        <v>160</v>
      </c>
    </row>
    <row r="72" spans="1:9" x14ac:dyDescent="0.2">
      <c r="A72" s="545" t="s">
        <v>127</v>
      </c>
      <c r="B72" s="546"/>
      <c r="C72" s="546"/>
      <c r="D72" s="546"/>
      <c r="E72" s="547"/>
      <c r="F72" s="32">
        <f>SUM(F67:F71)</f>
        <v>0.28999999999999998</v>
      </c>
      <c r="G72" s="33"/>
      <c r="H72" s="33"/>
    </row>
    <row r="73" spans="1:9" ht="26.25" customHeight="1" x14ac:dyDescent="0.2">
      <c r="A73" s="533" t="s">
        <v>128</v>
      </c>
      <c r="B73" s="534"/>
      <c r="C73" s="534"/>
      <c r="D73" s="534"/>
      <c r="E73" s="535"/>
      <c r="F73" s="34">
        <f>F72%*$F$23</f>
        <v>0</v>
      </c>
      <c r="G73" s="210" t="s">
        <v>145</v>
      </c>
      <c r="H73" s="211" t="s">
        <v>76</v>
      </c>
    </row>
    <row r="74" spans="1:9" ht="45.75" thickBot="1" x14ac:dyDescent="0.25">
      <c r="A74" s="536" t="s">
        <v>119</v>
      </c>
      <c r="B74" s="536"/>
      <c r="C74" s="536"/>
      <c r="D74" s="536"/>
      <c r="E74" s="536"/>
      <c r="F74" s="34">
        <f>ROUND(((F30+F37)+(F55+F44))*(F72)/100,2)</f>
        <v>0.02</v>
      </c>
      <c r="G74" s="212" t="s">
        <v>120</v>
      </c>
      <c r="H74" s="212" t="s">
        <v>121</v>
      </c>
    </row>
    <row r="75" spans="1:9" ht="13.5" thickBot="1" x14ac:dyDescent="0.25">
      <c r="A75" s="531" t="s">
        <v>129</v>
      </c>
      <c r="B75" s="531"/>
      <c r="C75" s="531"/>
      <c r="D75" s="531"/>
      <c r="E75" s="532"/>
      <c r="F75" s="17">
        <f>F72+F73+F74</f>
        <v>0.31</v>
      </c>
      <c r="G75" s="18" t="s">
        <v>6</v>
      </c>
      <c r="H75" s="19"/>
    </row>
    <row r="76" spans="1:9" ht="13.5" thickBot="1" x14ac:dyDescent="0.25">
      <c r="A76" s="31"/>
      <c r="B76" s="31"/>
      <c r="C76" s="31"/>
      <c r="D76" s="31"/>
      <c r="E76" s="31"/>
      <c r="F76" s="10"/>
      <c r="G76" s="11"/>
      <c r="H76" s="11"/>
    </row>
    <row r="77" spans="1:9" ht="13.5" thickBot="1" x14ac:dyDescent="0.25">
      <c r="A77" s="520" t="s">
        <v>25</v>
      </c>
      <c r="B77" s="521"/>
      <c r="C77" s="521"/>
      <c r="D77" s="521"/>
      <c r="E77" s="521"/>
      <c r="F77" s="522"/>
      <c r="G77" s="522"/>
      <c r="H77" s="523"/>
    </row>
    <row r="78" spans="1:9" x14ac:dyDescent="0.2">
      <c r="A78" s="267"/>
      <c r="B78" s="267"/>
      <c r="C78" s="267"/>
      <c r="D78" s="267"/>
      <c r="E78" s="267"/>
      <c r="F78" s="35"/>
      <c r="G78" s="36"/>
      <c r="H78" s="36"/>
    </row>
    <row r="79" spans="1:9" ht="13.5" customHeight="1" thickBot="1" x14ac:dyDescent="0.25">
      <c r="A79" s="524" t="s">
        <v>26</v>
      </c>
      <c r="B79" s="524"/>
      <c r="C79" s="524"/>
      <c r="D79" s="524"/>
      <c r="E79" s="524"/>
      <c r="F79" s="37">
        <f>F23</f>
        <v>0</v>
      </c>
      <c r="G79" s="38"/>
      <c r="H79" s="267"/>
    </row>
    <row r="80" spans="1:9" ht="13.5" customHeight="1" thickBot="1" x14ac:dyDescent="0.25">
      <c r="A80" s="524" t="s">
        <v>130</v>
      </c>
      <c r="B80" s="524"/>
      <c r="C80" s="524"/>
      <c r="D80" s="524"/>
      <c r="E80" s="524"/>
      <c r="F80" s="49">
        <f>F55</f>
        <v>2.550036</v>
      </c>
      <c r="G80" s="38"/>
      <c r="H80" s="267"/>
      <c r="I80" s="216"/>
    </row>
    <row r="81" spans="1:8" ht="13.5" customHeight="1" thickBot="1" x14ac:dyDescent="0.25">
      <c r="A81" s="524" t="s">
        <v>131</v>
      </c>
      <c r="B81" s="524"/>
      <c r="C81" s="524"/>
      <c r="D81" s="524"/>
      <c r="E81" s="524"/>
      <c r="F81" s="37">
        <f>F75</f>
        <v>0.31</v>
      </c>
      <c r="G81" s="38"/>
      <c r="H81" s="267"/>
    </row>
    <row r="82" spans="1:8" ht="13.5" thickBot="1" x14ac:dyDescent="0.25">
      <c r="A82" s="531" t="s">
        <v>188</v>
      </c>
      <c r="B82" s="531"/>
      <c r="C82" s="531"/>
      <c r="D82" s="531"/>
      <c r="E82" s="532"/>
      <c r="F82" s="39">
        <f>SUM(F79:F81)</f>
        <v>2.860036</v>
      </c>
      <c r="G82" s="18" t="s">
        <v>6</v>
      </c>
      <c r="H82" s="19"/>
    </row>
    <row r="83" spans="1:8" ht="13.5" customHeight="1" thickBot="1" x14ac:dyDescent="0.25">
      <c r="A83" s="527" t="s">
        <v>132</v>
      </c>
      <c r="B83" s="527"/>
      <c r="C83" s="527"/>
      <c r="D83" s="527"/>
      <c r="E83" s="527"/>
      <c r="F83" s="42">
        <f>F30</f>
        <v>0</v>
      </c>
      <c r="G83" s="267"/>
      <c r="H83" s="267"/>
    </row>
    <row r="84" spans="1:8" ht="13.5" customHeight="1" thickBot="1" x14ac:dyDescent="0.25">
      <c r="A84" s="528" t="s">
        <v>133</v>
      </c>
      <c r="B84" s="528"/>
      <c r="C84" s="528"/>
      <c r="D84" s="528"/>
      <c r="E84" s="528"/>
      <c r="F84" s="43">
        <f>F37</f>
        <v>0</v>
      </c>
      <c r="G84" s="267"/>
      <c r="H84" s="267"/>
    </row>
    <row r="85" spans="1:8" ht="13.5" customHeight="1" thickBot="1" x14ac:dyDescent="0.25">
      <c r="A85" s="524" t="s">
        <v>134</v>
      </c>
      <c r="B85" s="524"/>
      <c r="C85" s="524"/>
      <c r="D85" s="524"/>
      <c r="E85" s="524"/>
      <c r="F85" s="37">
        <f>F44</f>
        <v>4</v>
      </c>
      <c r="G85" s="267"/>
      <c r="H85" s="267"/>
    </row>
    <row r="86" spans="1:8" ht="13.5" customHeight="1" thickBot="1" x14ac:dyDescent="0.25">
      <c r="A86" s="528" t="s">
        <v>135</v>
      </c>
      <c r="B86" s="528"/>
      <c r="C86" s="528"/>
      <c r="D86" s="528"/>
      <c r="E86" s="528"/>
      <c r="F86" s="44">
        <f>F63</f>
        <v>0</v>
      </c>
      <c r="G86" s="267"/>
      <c r="H86" s="267"/>
    </row>
    <row r="87" spans="1:8" ht="13.5" thickBot="1" x14ac:dyDescent="0.25">
      <c r="A87" s="586" t="s">
        <v>188</v>
      </c>
      <c r="B87" s="586"/>
      <c r="C87" s="586"/>
      <c r="D87" s="586"/>
      <c r="E87" s="586"/>
      <c r="F87" s="45">
        <f>SUM(F83:F86)</f>
        <v>4</v>
      </c>
      <c r="G87" s="41" t="s">
        <v>6</v>
      </c>
      <c r="H87" s="19"/>
    </row>
    <row r="88" spans="1:8" ht="13.5" thickBot="1" x14ac:dyDescent="0.25">
      <c r="A88" s="268"/>
      <c r="B88" s="268"/>
      <c r="C88" s="268"/>
      <c r="D88" s="268"/>
      <c r="E88" s="268"/>
      <c r="F88" s="40"/>
      <c r="G88" s="41"/>
      <c r="H88" s="19"/>
    </row>
    <row r="89" spans="1:8" ht="13.5" thickBot="1" x14ac:dyDescent="0.25">
      <c r="A89" s="529" t="s">
        <v>136</v>
      </c>
      <c r="B89" s="529"/>
      <c r="C89" s="529"/>
      <c r="D89" s="529"/>
      <c r="E89" s="530"/>
      <c r="F89" s="30">
        <f>F82+F87</f>
        <v>6.860036</v>
      </c>
      <c r="G89" s="41" t="s">
        <v>6</v>
      </c>
      <c r="H89" s="19"/>
    </row>
    <row r="90" spans="1:8" ht="15" x14ac:dyDescent="0.2">
      <c r="A90" s="46"/>
      <c r="B90" s="46"/>
      <c r="C90" s="46"/>
      <c r="D90" s="46"/>
      <c r="E90" s="46"/>
      <c r="F90" s="47"/>
      <c r="G90" s="47"/>
      <c r="H90" s="47"/>
    </row>
  </sheetData>
  <sheetProtection selectLockedCells="1"/>
  <mergeCells count="63">
    <mergeCell ref="A8:E9"/>
    <mergeCell ref="A1:H1"/>
    <mergeCell ref="A2:H2"/>
    <mergeCell ref="A3:H3"/>
    <mergeCell ref="A5:H5"/>
    <mergeCell ref="A6:H6"/>
    <mergeCell ref="A28:E28"/>
    <mergeCell ref="A11:H11"/>
    <mergeCell ref="A13:G13"/>
    <mergeCell ref="A15:E15"/>
    <mergeCell ref="A16:E16"/>
    <mergeCell ref="A17:E17"/>
    <mergeCell ref="A18:E18"/>
    <mergeCell ref="A19:E19"/>
    <mergeCell ref="A20:E20"/>
    <mergeCell ref="A22:E22"/>
    <mergeCell ref="A23:E23"/>
    <mergeCell ref="A27:E27"/>
    <mergeCell ref="A49:E49"/>
    <mergeCell ref="A29:E29"/>
    <mergeCell ref="A30:E30"/>
    <mergeCell ref="A34:E34"/>
    <mergeCell ref="A35:E35"/>
    <mergeCell ref="A36:E36"/>
    <mergeCell ref="A37:E37"/>
    <mergeCell ref="A41:E41"/>
    <mergeCell ref="A42:E42"/>
    <mergeCell ref="A43:E43"/>
    <mergeCell ref="A44:E44"/>
    <mergeCell ref="A48:E48"/>
    <mergeCell ref="A63:E63"/>
    <mergeCell ref="A50:E50"/>
    <mergeCell ref="A51:E51"/>
    <mergeCell ref="A52:E52"/>
    <mergeCell ref="A53:E53"/>
    <mergeCell ref="A54:E54"/>
    <mergeCell ref="A55:E55"/>
    <mergeCell ref="A57:G57"/>
    <mergeCell ref="A59:E59"/>
    <mergeCell ref="A60:E60"/>
    <mergeCell ref="A61:E61"/>
    <mergeCell ref="A62:E62"/>
    <mergeCell ref="A79:E79"/>
    <mergeCell ref="A65:G65"/>
    <mergeCell ref="A67:E67"/>
    <mergeCell ref="A68:E68"/>
    <mergeCell ref="A69:E69"/>
    <mergeCell ref="A70:E70"/>
    <mergeCell ref="A71:E71"/>
    <mergeCell ref="A72:E72"/>
    <mergeCell ref="A73:E73"/>
    <mergeCell ref="A74:E74"/>
    <mergeCell ref="A75:E75"/>
    <mergeCell ref="A77:H77"/>
    <mergeCell ref="A86:E86"/>
    <mergeCell ref="A87:E87"/>
    <mergeCell ref="A89:E89"/>
    <mergeCell ref="A80:E80"/>
    <mergeCell ref="A81:E81"/>
    <mergeCell ref="A82:E82"/>
    <mergeCell ref="A83:E83"/>
    <mergeCell ref="A84:E84"/>
    <mergeCell ref="A85:E85"/>
  </mergeCells>
  <conditionalFormatting sqref="G8">
    <cfRule type="expression" dxfId="1" priority="2">
      <formula>$F$8&lt;&gt;""</formula>
    </cfRule>
  </conditionalFormatting>
  <conditionalFormatting sqref="G9">
    <cfRule type="expression" dxfId="0" priority="1">
      <formula>$F$9&lt;&gt;""</formula>
    </cfRule>
  </conditionalFormatting>
  <printOptions horizontalCentered="1"/>
  <pageMargins left="0.51181102362204722" right="0.51181102362204722" top="0.78740157480314965" bottom="0.78740157480314965" header="0.31496062992125984" footer="0.31496062992125984"/>
  <pageSetup paperSize="9" scale="61" fitToHeight="3" orientation="portrait" r:id="rId1"/>
  <headerFooter>
    <oddHeader>&amp;R&amp;P</oddHeader>
    <oddFooter>&amp;LSACCON/CPC/SECAD&amp;R&amp;A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A1:J46"/>
  <sheetViews>
    <sheetView showGridLines="0" view="pageBreakPreview" zoomScale="90" zoomScaleSheetLayoutView="90" workbookViewId="0">
      <selection activeCell="F11" sqref="F11"/>
    </sheetView>
  </sheetViews>
  <sheetFormatPr defaultRowHeight="15" x14ac:dyDescent="0.25"/>
  <cols>
    <col min="1" max="8" width="15.7109375" style="3" customWidth="1"/>
    <col min="9" max="16384" width="9.140625" style="3"/>
  </cols>
  <sheetData>
    <row r="1" spans="1:10" ht="18.75" x14ac:dyDescent="0.3">
      <c r="A1" s="589" t="str">
        <f>'DADOS CADASTRAIS e RESUMO'!A1:I1</f>
        <v>TRIBUNAL REGIONAL ELEITORAL DO PARANÁ</v>
      </c>
      <c r="B1" s="589"/>
      <c r="C1" s="589"/>
      <c r="D1" s="589"/>
      <c r="E1" s="589"/>
      <c r="F1" s="589"/>
      <c r="G1" s="589"/>
      <c r="H1" s="589"/>
    </row>
    <row r="2" spans="1:10" ht="15" customHeight="1" x14ac:dyDescent="0.25">
      <c r="A2" s="590" t="str">
        <f>'DADOS CADASTRAIS e RESUMO'!A2:I2</f>
        <v>PLANILHA DE FORMAÇÃO DE CUSTOS E PREÇOS - Proposta Detalhada - LOTE 1</v>
      </c>
      <c r="B2" s="590"/>
      <c r="C2" s="590"/>
      <c r="D2" s="590"/>
      <c r="E2" s="590"/>
      <c r="F2" s="590"/>
      <c r="G2" s="590"/>
      <c r="H2" s="590"/>
    </row>
    <row r="3" spans="1:10" ht="15.75" x14ac:dyDescent="0.25">
      <c r="A3" s="591" t="str">
        <f>'DADOS CADASTRAIS e RESUMO'!A3:I3</f>
        <v>REGISTRO DE PREÇOS - Serviços de TIC: Nível 3</v>
      </c>
      <c r="B3" s="591"/>
      <c r="C3" s="591"/>
      <c r="D3" s="591"/>
      <c r="E3" s="591"/>
      <c r="F3" s="591"/>
      <c r="G3" s="591"/>
      <c r="H3" s="591"/>
    </row>
    <row r="4" spans="1:10" s="2" customFormat="1" ht="15.75" x14ac:dyDescent="0.2">
      <c r="A4" s="400"/>
      <c r="B4" s="400"/>
      <c r="C4" s="400"/>
      <c r="D4" s="286"/>
      <c r="F4" s="54"/>
      <c r="G4" s="54"/>
      <c r="H4" s="54"/>
      <c r="I4" s="54"/>
      <c r="J4" s="55"/>
    </row>
    <row r="5" spans="1:10" ht="15" customHeight="1" x14ac:dyDescent="0.25">
      <c r="A5" s="592" t="str">
        <f>'DADOS CADASTRAIS e RESUMO'!A9:I9</f>
        <v>NOME DA EMPRESA</v>
      </c>
      <c r="B5" s="593"/>
      <c r="C5" s="593"/>
      <c r="D5" s="593"/>
      <c r="E5" s="593"/>
      <c r="F5" s="593"/>
      <c r="G5" s="593"/>
      <c r="H5" s="594"/>
    </row>
    <row r="6" spans="1:10" ht="15" customHeight="1" x14ac:dyDescent="0.25">
      <c r="A6" s="595" t="str">
        <f>'DADOS CADASTRAIS e RESUMO'!A10:I10</f>
        <v>CNPJ</v>
      </c>
      <c r="B6" s="596"/>
      <c r="C6" s="596"/>
      <c r="D6" s="596"/>
      <c r="E6" s="596"/>
      <c r="F6" s="596"/>
      <c r="G6" s="596"/>
      <c r="H6" s="597"/>
    </row>
    <row r="7" spans="1:10" x14ac:dyDescent="0.25">
      <c r="A7" s="56"/>
      <c r="B7" s="56"/>
      <c r="C7" s="56"/>
      <c r="D7" s="287"/>
    </row>
    <row r="8" spans="1:10" ht="15" customHeight="1" x14ac:dyDescent="0.25">
      <c r="A8" s="598" t="s">
        <v>27</v>
      </c>
      <c r="B8" s="599"/>
      <c r="C8" s="599"/>
      <c r="D8" s="599"/>
      <c r="E8" s="599"/>
      <c r="F8" s="599"/>
      <c r="G8" s="599"/>
      <c r="H8" s="600"/>
    </row>
    <row r="9" spans="1:10" ht="15.75" thickBot="1" x14ac:dyDescent="0.3">
      <c r="A9" s="57"/>
      <c r="B9" s="57"/>
      <c r="C9" s="57"/>
      <c r="D9" s="287"/>
    </row>
    <row r="10" spans="1:10" ht="15.75" thickBot="1" x14ac:dyDescent="0.3">
      <c r="A10" s="287"/>
      <c r="C10" s="601" t="s">
        <v>8</v>
      </c>
      <c r="D10" s="602"/>
      <c r="E10" s="603"/>
      <c r="F10" s="397" t="s">
        <v>150</v>
      </c>
    </row>
    <row r="11" spans="1:10" x14ac:dyDescent="0.25">
      <c r="A11" s="287"/>
      <c r="C11" s="604" t="s">
        <v>28</v>
      </c>
      <c r="D11" s="605"/>
      <c r="E11" s="606"/>
      <c r="F11" s="410">
        <v>0</v>
      </c>
    </row>
    <row r="12" spans="1:10" x14ac:dyDescent="0.25">
      <c r="A12" s="287"/>
      <c r="C12" s="607" t="s">
        <v>29</v>
      </c>
      <c r="D12" s="608"/>
      <c r="E12" s="609"/>
      <c r="F12" s="411">
        <v>0</v>
      </c>
    </row>
    <row r="13" spans="1:10" x14ac:dyDescent="0.25">
      <c r="A13" s="287"/>
      <c r="C13" s="607" t="s">
        <v>215</v>
      </c>
      <c r="D13" s="608"/>
      <c r="E13" s="609"/>
      <c r="F13" s="412">
        <v>0</v>
      </c>
    </row>
    <row r="14" spans="1:10" x14ac:dyDescent="0.25">
      <c r="A14" s="287"/>
      <c r="C14" s="607" t="s">
        <v>216</v>
      </c>
      <c r="D14" s="608"/>
      <c r="E14" s="609"/>
      <c r="F14" s="412">
        <v>0</v>
      </c>
    </row>
    <row r="15" spans="1:10" x14ac:dyDescent="0.25">
      <c r="A15" s="287"/>
      <c r="C15" s="607" t="s">
        <v>30</v>
      </c>
      <c r="D15" s="608"/>
      <c r="E15" s="609"/>
      <c r="F15" s="412">
        <v>0</v>
      </c>
    </row>
    <row r="16" spans="1:10" ht="15.75" thickBot="1" x14ac:dyDescent="0.3">
      <c r="A16" s="287"/>
      <c r="C16" s="610" t="s">
        <v>151</v>
      </c>
      <c r="D16" s="611"/>
      <c r="E16" s="612"/>
      <c r="F16" s="413"/>
    </row>
    <row r="17" spans="1:8" s="288" customFormat="1" ht="15.75" customHeight="1" thickBot="1" x14ac:dyDescent="0.25">
      <c r="A17" s="148"/>
      <c r="C17" s="613" t="s">
        <v>217</v>
      </c>
      <c r="D17" s="614"/>
      <c r="E17" s="615"/>
      <c r="F17" s="289">
        <f>((1+F11)*(1+F12))/(1-(F13+F14+F15+F16))-1</f>
        <v>0</v>
      </c>
    </row>
    <row r="18" spans="1:8" s="1" customFormat="1" ht="12.75" x14ac:dyDescent="0.2">
      <c r="A18" s="290"/>
      <c r="B18" s="77"/>
      <c r="C18" s="77"/>
      <c r="D18" s="58"/>
    </row>
    <row r="19" spans="1:8" s="1" customFormat="1" ht="13.5" thickBot="1" x14ac:dyDescent="0.25">
      <c r="A19" s="616" t="s">
        <v>31</v>
      </c>
      <c r="B19" s="616"/>
      <c r="C19" s="616"/>
      <c r="D19" s="616"/>
      <c r="E19" s="616"/>
      <c r="F19" s="616"/>
      <c r="G19" s="616"/>
      <c r="H19" s="616"/>
    </row>
    <row r="20" spans="1:8" s="1" customFormat="1" ht="13.5" thickTop="1" x14ac:dyDescent="0.2">
      <c r="A20" s="617" t="s">
        <v>152</v>
      </c>
      <c r="B20" s="618"/>
      <c r="C20" s="396"/>
      <c r="D20" s="58"/>
    </row>
    <row r="21" spans="1:8" s="1" customFormat="1" ht="12.75" x14ac:dyDescent="0.2">
      <c r="A21" s="59"/>
      <c r="B21" s="312"/>
      <c r="C21" s="312"/>
      <c r="D21" s="58"/>
    </row>
    <row r="22" spans="1:8" s="60" customFormat="1" ht="15.75" customHeight="1" thickBot="1" x14ac:dyDescent="0.25">
      <c r="A22" s="619" t="s">
        <v>70</v>
      </c>
      <c r="B22" s="619"/>
      <c r="C22" s="619"/>
      <c r="D22" s="619"/>
      <c r="E22" s="619"/>
      <c r="F22" s="619"/>
      <c r="G22" s="619"/>
      <c r="H22" s="619"/>
    </row>
    <row r="23" spans="1:8" s="61" customFormat="1" ht="30" customHeight="1" thickTop="1" thickBot="1" x14ac:dyDescent="0.25">
      <c r="A23" s="620" t="s">
        <v>218</v>
      </c>
      <c r="B23" s="620"/>
      <c r="C23" s="620"/>
      <c r="D23" s="620"/>
      <c r="E23" s="620"/>
      <c r="F23" s="620"/>
      <c r="G23" s="620"/>
      <c r="H23" s="620"/>
    </row>
    <row r="24" spans="1:8" s="61" customFormat="1" ht="30" customHeight="1" thickTop="1" thickBot="1" x14ac:dyDescent="0.25">
      <c r="A24" s="624" t="s">
        <v>153</v>
      </c>
      <c r="B24" s="624"/>
      <c r="C24" s="624"/>
      <c r="D24" s="624"/>
      <c r="E24" s="624"/>
      <c r="F24" s="624"/>
      <c r="G24" s="624"/>
      <c r="H24" s="624"/>
    </row>
    <row r="25" spans="1:8" s="62" customFormat="1" ht="30" customHeight="1" thickTop="1" x14ac:dyDescent="0.2">
      <c r="A25" s="625" t="s">
        <v>219</v>
      </c>
      <c r="B25" s="625"/>
      <c r="C25" s="625"/>
      <c r="D25" s="625"/>
      <c r="E25" s="625"/>
      <c r="F25" s="625"/>
      <c r="G25" s="625"/>
      <c r="H25" s="625"/>
    </row>
    <row r="26" spans="1:8" s="63" customFormat="1" ht="42" customHeight="1" x14ac:dyDescent="0.25">
      <c r="A26" s="626" t="s">
        <v>154</v>
      </c>
      <c r="B26" s="626"/>
      <c r="C26" s="626"/>
      <c r="D26" s="626"/>
      <c r="E26" s="626"/>
      <c r="F26" s="626"/>
      <c r="G26" s="626"/>
      <c r="H26" s="626"/>
    </row>
    <row r="27" spans="1:8" s="62" customFormat="1" ht="30" customHeight="1" x14ac:dyDescent="0.2">
      <c r="A27" s="627" t="s">
        <v>220</v>
      </c>
      <c r="B27" s="627"/>
      <c r="C27" s="627"/>
      <c r="D27" s="627"/>
      <c r="E27" s="627"/>
      <c r="F27" s="627"/>
      <c r="G27" s="627"/>
      <c r="H27" s="627"/>
    </row>
    <row r="29" spans="1:8" ht="15.75" hidden="1" customHeight="1" thickBot="1" x14ac:dyDescent="0.3">
      <c r="A29" s="628" t="s">
        <v>221</v>
      </c>
      <c r="B29" s="628"/>
      <c r="C29" s="628"/>
      <c r="D29" s="628"/>
      <c r="E29" s="628"/>
      <c r="F29" s="628"/>
      <c r="G29" s="628"/>
      <c r="H29" s="628"/>
    </row>
    <row r="30" spans="1:8" ht="16.5" hidden="1" thickTop="1" thickBot="1" x14ac:dyDescent="0.3"/>
    <row r="31" spans="1:8" ht="15.75" hidden="1" thickBot="1" x14ac:dyDescent="0.3">
      <c r="A31" s="621" t="s">
        <v>222</v>
      </c>
      <c r="B31" s="622"/>
      <c r="C31" s="622"/>
      <c r="D31" s="622"/>
      <c r="E31" s="622"/>
      <c r="F31" s="622"/>
      <c r="G31" s="622"/>
      <c r="H31" s="623"/>
    </row>
    <row r="32" spans="1:8" s="292" customFormat="1" ht="30" hidden="1" customHeight="1" x14ac:dyDescent="0.2">
      <c r="A32" s="291" t="s">
        <v>223</v>
      </c>
      <c r="B32" s="291" t="s">
        <v>224</v>
      </c>
      <c r="C32" s="291" t="s">
        <v>225</v>
      </c>
      <c r="D32" s="291" t="s">
        <v>226</v>
      </c>
      <c r="E32" s="291" t="s">
        <v>227</v>
      </c>
      <c r="F32" s="291" t="s">
        <v>228</v>
      </c>
      <c r="G32" s="291" t="s">
        <v>229</v>
      </c>
      <c r="H32" s="291" t="s">
        <v>230</v>
      </c>
    </row>
    <row r="33" spans="1:8" hidden="1" x14ac:dyDescent="0.25">
      <c r="A33" s="376"/>
      <c r="B33" s="377"/>
      <c r="C33" s="377"/>
      <c r="D33" s="377"/>
      <c r="E33" s="293">
        <f>IFERROR((C33-D33)/B33,0)</f>
        <v>0</v>
      </c>
      <c r="F33" s="378"/>
      <c r="G33" s="378"/>
      <c r="H33" s="293">
        <f>IFERROR((F33-G33)/B33,0)</f>
        <v>0</v>
      </c>
    </row>
    <row r="34" spans="1:8" hidden="1" x14ac:dyDescent="0.25">
      <c r="A34" s="376"/>
      <c r="B34" s="377"/>
      <c r="C34" s="377"/>
      <c r="D34" s="377"/>
      <c r="E34" s="293">
        <f t="shared" ref="E34:E44" si="0">IFERROR((C34-D34)/B34,0)</f>
        <v>0</v>
      </c>
      <c r="F34" s="378"/>
      <c r="G34" s="378"/>
      <c r="H34" s="293">
        <f t="shared" ref="H34:H44" si="1">IFERROR((F34-G34)/B34,0)</f>
        <v>0</v>
      </c>
    </row>
    <row r="35" spans="1:8" hidden="1" x14ac:dyDescent="0.25">
      <c r="A35" s="376"/>
      <c r="B35" s="377"/>
      <c r="C35" s="377"/>
      <c r="D35" s="377"/>
      <c r="E35" s="293">
        <f t="shared" si="0"/>
        <v>0</v>
      </c>
      <c r="F35" s="378"/>
      <c r="G35" s="378"/>
      <c r="H35" s="293">
        <f t="shared" si="1"/>
        <v>0</v>
      </c>
    </row>
    <row r="36" spans="1:8" hidden="1" x14ac:dyDescent="0.25">
      <c r="A36" s="376"/>
      <c r="B36" s="377"/>
      <c r="C36" s="377"/>
      <c r="D36" s="377"/>
      <c r="E36" s="293">
        <f t="shared" si="0"/>
        <v>0</v>
      </c>
      <c r="F36" s="378"/>
      <c r="G36" s="378"/>
      <c r="H36" s="293">
        <f t="shared" si="1"/>
        <v>0</v>
      </c>
    </row>
    <row r="37" spans="1:8" hidden="1" x14ac:dyDescent="0.25">
      <c r="A37" s="376"/>
      <c r="B37" s="377"/>
      <c r="C37" s="377"/>
      <c r="D37" s="377"/>
      <c r="E37" s="293">
        <f t="shared" si="0"/>
        <v>0</v>
      </c>
      <c r="F37" s="378"/>
      <c r="G37" s="378"/>
      <c r="H37" s="293">
        <f t="shared" si="1"/>
        <v>0</v>
      </c>
    </row>
    <row r="38" spans="1:8" hidden="1" x14ac:dyDescent="0.25">
      <c r="A38" s="376"/>
      <c r="B38" s="377"/>
      <c r="C38" s="377"/>
      <c r="D38" s="377"/>
      <c r="E38" s="293">
        <f t="shared" si="0"/>
        <v>0</v>
      </c>
      <c r="F38" s="378"/>
      <c r="G38" s="378"/>
      <c r="H38" s="293">
        <f t="shared" si="1"/>
        <v>0</v>
      </c>
    </row>
    <row r="39" spans="1:8" hidden="1" x14ac:dyDescent="0.25">
      <c r="A39" s="376"/>
      <c r="B39" s="377"/>
      <c r="C39" s="377"/>
      <c r="D39" s="377"/>
      <c r="E39" s="293">
        <f t="shared" si="0"/>
        <v>0</v>
      </c>
      <c r="F39" s="378"/>
      <c r="G39" s="378"/>
      <c r="H39" s="293">
        <f t="shared" si="1"/>
        <v>0</v>
      </c>
    </row>
    <row r="40" spans="1:8" hidden="1" x14ac:dyDescent="0.25">
      <c r="A40" s="376"/>
      <c r="B40" s="377"/>
      <c r="C40" s="377"/>
      <c r="D40" s="377"/>
      <c r="E40" s="293">
        <f t="shared" si="0"/>
        <v>0</v>
      </c>
      <c r="F40" s="378"/>
      <c r="G40" s="378"/>
      <c r="H40" s="293">
        <f t="shared" si="1"/>
        <v>0</v>
      </c>
    </row>
    <row r="41" spans="1:8" hidden="1" x14ac:dyDescent="0.25">
      <c r="A41" s="376"/>
      <c r="B41" s="377"/>
      <c r="C41" s="377"/>
      <c r="D41" s="377"/>
      <c r="E41" s="293">
        <f t="shared" si="0"/>
        <v>0</v>
      </c>
      <c r="F41" s="378"/>
      <c r="G41" s="378"/>
      <c r="H41" s="293">
        <f t="shared" si="1"/>
        <v>0</v>
      </c>
    </row>
    <row r="42" spans="1:8" hidden="1" x14ac:dyDescent="0.25">
      <c r="A42" s="376"/>
      <c r="B42" s="377"/>
      <c r="C42" s="377"/>
      <c r="D42" s="377"/>
      <c r="E42" s="293">
        <f t="shared" si="0"/>
        <v>0</v>
      </c>
      <c r="F42" s="378"/>
      <c r="G42" s="378"/>
      <c r="H42" s="293">
        <f t="shared" si="1"/>
        <v>0</v>
      </c>
    </row>
    <row r="43" spans="1:8" hidden="1" x14ac:dyDescent="0.25">
      <c r="A43" s="376"/>
      <c r="B43" s="377"/>
      <c r="C43" s="377"/>
      <c r="D43" s="377"/>
      <c r="E43" s="293">
        <f t="shared" si="0"/>
        <v>0</v>
      </c>
      <c r="F43" s="378"/>
      <c r="G43" s="378"/>
      <c r="H43" s="293">
        <f t="shared" si="1"/>
        <v>0</v>
      </c>
    </row>
    <row r="44" spans="1:8" ht="15.75" hidden="1" thickBot="1" x14ac:dyDescent="0.3">
      <c r="A44" s="376"/>
      <c r="B44" s="377"/>
      <c r="C44" s="377"/>
      <c r="D44" s="377"/>
      <c r="E44" s="293">
        <f t="shared" si="0"/>
        <v>0</v>
      </c>
      <c r="F44" s="378"/>
      <c r="G44" s="378"/>
      <c r="H44" s="293">
        <f t="shared" si="1"/>
        <v>0</v>
      </c>
    </row>
    <row r="45" spans="1:8" ht="15.75" hidden="1" thickBot="1" x14ac:dyDescent="0.3">
      <c r="A45" s="294"/>
      <c r="B45" s="294"/>
      <c r="C45" s="295"/>
      <c r="D45" s="296" t="s">
        <v>231</v>
      </c>
      <c r="E45" s="297">
        <f>TRUNC(AVERAGE(E33:E44),4)</f>
        <v>0</v>
      </c>
      <c r="G45" s="298" t="s">
        <v>232</v>
      </c>
      <c r="H45" s="297">
        <f>TRUNC(AVERAGE(H33:H44),4)</f>
        <v>0</v>
      </c>
    </row>
    <row r="46" spans="1:8" hidden="1" x14ac:dyDescent="0.25"/>
  </sheetData>
  <sheetProtection algorithmName="SHA-512" hashValue="50iWDRB3T8e9r0dhaKrzUT5yF2tEqNK1udn/bxypZLJ1bXqttr2HCfj/yqyvDtNja6+E9H/vZDXSax5jdh2ZPQ==" saltValue="dx5R090/ikiGPcMjDPIyew==" spinCount="100000" sheet="1" objects="1" scenarios="1" selectLockedCells="1"/>
  <mergeCells count="24">
    <mergeCell ref="A20:B20"/>
    <mergeCell ref="A22:H22"/>
    <mergeCell ref="A23:H23"/>
    <mergeCell ref="A31:H31"/>
    <mergeCell ref="A24:H24"/>
    <mergeCell ref="A25:H25"/>
    <mergeCell ref="A26:H26"/>
    <mergeCell ref="A27:H27"/>
    <mergeCell ref="A29:H29"/>
    <mergeCell ref="C14:E14"/>
    <mergeCell ref="C15:E15"/>
    <mergeCell ref="C16:E16"/>
    <mergeCell ref="C17:E17"/>
    <mergeCell ref="A19:H19"/>
    <mergeCell ref="A8:H8"/>
    <mergeCell ref="C10:E10"/>
    <mergeCell ref="C11:E11"/>
    <mergeCell ref="C12:E12"/>
    <mergeCell ref="C13:E13"/>
    <mergeCell ref="A1:H1"/>
    <mergeCell ref="A2:H2"/>
    <mergeCell ref="A3:H3"/>
    <mergeCell ref="A5:H5"/>
    <mergeCell ref="A6:H6"/>
  </mergeCells>
  <printOptions horizontalCentered="1"/>
  <pageMargins left="0.51181102362204722" right="0.51181102362204722" top="0.94488188976377963" bottom="1.1811023622047245" header="0.31496062992125984" footer="0.39370078740157483"/>
  <pageSetup paperSize="9" scale="74" orientation="portrait" r:id="rId1"/>
  <headerFooter>
    <oddHeader>&amp;C&amp;G&amp;R&amp;8&amp;P</oddHeader>
    <oddFooter>&amp;L&amp;G
        &amp;"Arial,Negrito"&amp;8&amp;K00-030SACCON/CPC/SECAD&amp;R&amp;A
Página &amp;P/&amp;N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E16"/>
  <sheetViews>
    <sheetView showGridLines="0" view="pageBreakPreview" zoomScale="90" zoomScaleSheetLayoutView="90" workbookViewId="0">
      <selection activeCell="E13" sqref="E13"/>
    </sheetView>
  </sheetViews>
  <sheetFormatPr defaultRowHeight="15" x14ac:dyDescent="0.25"/>
  <cols>
    <col min="1" max="1" width="36.42578125" style="3" customWidth="1"/>
    <col min="2" max="5" width="15.7109375" style="3" customWidth="1"/>
    <col min="6" max="16384" width="9.140625" style="3"/>
  </cols>
  <sheetData>
    <row r="1" spans="1:5" ht="18.75" x14ac:dyDescent="0.3">
      <c r="A1" s="589" t="str">
        <f>'DADOS CADASTRAIS e RESUMO'!A1</f>
        <v>TRIBUNAL REGIONAL ELEITORAL DO PARANÁ</v>
      </c>
      <c r="B1" s="589"/>
      <c r="C1" s="589"/>
      <c r="D1" s="589"/>
      <c r="E1" s="589"/>
    </row>
    <row r="2" spans="1:5" ht="15.75" x14ac:dyDescent="0.25">
      <c r="A2" s="632" t="str">
        <f>'DADOS CADASTRAIS e RESUMO'!A2</f>
        <v>PLANILHA DE FORMAÇÃO DE CUSTOS E PREÇOS - Proposta Detalhada - LOTE 1</v>
      </c>
      <c r="B2" s="632"/>
      <c r="C2" s="632"/>
      <c r="D2" s="632"/>
      <c r="E2" s="632"/>
    </row>
    <row r="3" spans="1:5" ht="15.75" x14ac:dyDescent="0.25">
      <c r="A3" s="591" t="str">
        <f>'DADOS CADASTRAIS e RESUMO'!A3</f>
        <v>REGISTRO DE PREÇOS - Serviços de TIC: Nível 3</v>
      </c>
      <c r="B3" s="591"/>
      <c r="C3" s="591"/>
      <c r="D3" s="591"/>
      <c r="E3" s="591"/>
    </row>
    <row r="4" spans="1:5" x14ac:dyDescent="0.25">
      <c r="A4" s="50"/>
      <c r="B4" s="50"/>
      <c r="C4" s="50"/>
    </row>
    <row r="5" spans="1:5" x14ac:dyDescent="0.25">
      <c r="A5" s="633" t="str">
        <f>'DADOS CADASTRAIS e RESUMO'!A9</f>
        <v>NOME DA EMPRESA</v>
      </c>
      <c r="B5" s="634"/>
      <c r="C5" s="634"/>
      <c r="D5" s="634"/>
      <c r="E5" s="635"/>
    </row>
    <row r="6" spans="1:5" x14ac:dyDescent="0.25">
      <c r="A6" s="636" t="str">
        <f>'DADOS CADASTRAIS e RESUMO'!A10</f>
        <v>CNPJ</v>
      </c>
      <c r="B6" s="637"/>
      <c r="C6" s="637"/>
      <c r="D6" s="637"/>
      <c r="E6" s="638"/>
    </row>
    <row r="7" spans="1:5" x14ac:dyDescent="0.25">
      <c r="A7" s="52"/>
      <c r="B7" s="51"/>
      <c r="C7" s="51"/>
    </row>
    <row r="8" spans="1:5" ht="15.75" customHeight="1" x14ac:dyDescent="0.25">
      <c r="A8" s="639" t="s">
        <v>149</v>
      </c>
      <c r="B8" s="639"/>
      <c r="C8" s="639"/>
      <c r="D8" s="639"/>
      <c r="E8" s="639"/>
    </row>
    <row r="9" spans="1:5" ht="15.75" customHeight="1" x14ac:dyDescent="0.25">
      <c r="A9" s="64"/>
      <c r="B9" s="64"/>
      <c r="C9" s="64"/>
      <c r="D9" s="65"/>
      <c r="E9" s="65"/>
    </row>
    <row r="10" spans="1:5" ht="15" customHeight="1" x14ac:dyDescent="0.25">
      <c r="A10" s="64"/>
      <c r="B10" s="64"/>
      <c r="C10" s="64"/>
    </row>
    <row r="11" spans="1:5" ht="15" customHeight="1" thickBot="1" x14ac:dyDescent="0.3">
      <c r="A11" s="53" t="s">
        <v>156</v>
      </c>
      <c r="B11" s="53"/>
      <c r="C11" s="53"/>
      <c r="D11" s="68"/>
      <c r="E11" s="68"/>
    </row>
    <row r="12" spans="1:5" ht="45" customHeight="1" thickTop="1" thickBot="1" x14ac:dyDescent="0.3">
      <c r="A12" s="51"/>
      <c r="B12" s="66"/>
      <c r="C12" s="66"/>
      <c r="D12" s="67"/>
      <c r="E12" s="69" t="s">
        <v>155</v>
      </c>
    </row>
    <row r="13" spans="1:5" ht="25.5" customHeight="1" thickBot="1" x14ac:dyDescent="0.3">
      <c r="A13" s="641" t="s">
        <v>158</v>
      </c>
      <c r="B13" s="642"/>
      <c r="C13" s="642"/>
      <c r="D13" s="642"/>
      <c r="E13" s="375"/>
    </row>
    <row r="14" spans="1:5" ht="15" customHeight="1" x14ac:dyDescent="0.25">
      <c r="A14" s="640" t="s">
        <v>69</v>
      </c>
      <c r="B14" s="640"/>
      <c r="C14" s="408"/>
    </row>
    <row r="15" spans="1:5" ht="15" customHeight="1" x14ac:dyDescent="0.25">
      <c r="A15" s="408"/>
      <c r="B15" s="408"/>
      <c r="C15" s="408"/>
    </row>
    <row r="16" spans="1:5" x14ac:dyDescent="0.25">
      <c r="C16" s="629" t="s">
        <v>157</v>
      </c>
      <c r="D16" s="630"/>
      <c r="E16" s="631"/>
    </row>
  </sheetData>
  <sheetProtection algorithmName="SHA-512" hashValue="Q8YF5xljJFa7NBdxTlOMPrbaxM2IJC76Eok9a6l96ipfWVm3olOQDImQJHgzWMr8KPRT6ZRfPEJwp574myB5/w==" saltValue="AQeq2keUOwJMHC2WZkOdbA==" spinCount="100000" sheet="1" objects="1" scenarios="1" selectLockedCells="1"/>
  <mergeCells count="9">
    <mergeCell ref="C16:E16"/>
    <mergeCell ref="A1:E1"/>
    <mergeCell ref="A2:E2"/>
    <mergeCell ref="A3:E3"/>
    <mergeCell ref="A5:E5"/>
    <mergeCell ref="A6:E6"/>
    <mergeCell ref="A8:E8"/>
    <mergeCell ref="A14:B14"/>
    <mergeCell ref="A13:D13"/>
  </mergeCells>
  <printOptions horizontalCentered="1"/>
  <pageMargins left="0.39370078740157483" right="0.39370078740157483" top="1.1811023622047245" bottom="0.78740157480314965" header="0.51181102362204722" footer="0.31496062992125984"/>
  <pageSetup paperSize="9" scale="80" orientation="portrait" r:id="rId1"/>
  <headerFooter>
    <oddHeader>&amp;C&amp;G&amp;R&amp;8&amp;P</oddHeader>
    <oddFooter>&amp;L&amp;G
        &amp;"Arial,Negrito"&amp;8&amp;K00-029SACCON/CPC/SECAD&amp;R&amp;A
Página &amp;P/&amp;N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MJ121"/>
  <sheetViews>
    <sheetView showGridLines="0" view="pageBreakPreview" zoomScale="80" zoomScaleSheetLayoutView="80" workbookViewId="0">
      <selection activeCell="D88" sqref="D88"/>
    </sheetView>
  </sheetViews>
  <sheetFormatPr defaultColWidth="11.42578125" defaultRowHeight="12.75" x14ac:dyDescent="0.2"/>
  <cols>
    <col min="1" max="1" width="8.7109375" style="227" customWidth="1"/>
    <col min="2" max="2" width="58.7109375" style="227" customWidth="1"/>
    <col min="3" max="9" width="14.7109375" style="227" customWidth="1"/>
    <col min="10" max="10" width="14.140625" style="226" hidden="1" customWidth="1"/>
    <col min="11" max="11" width="17.140625" style="226" hidden="1" customWidth="1"/>
    <col min="12" max="14" width="17.140625" style="226" customWidth="1"/>
    <col min="15" max="15" width="19.85546875" style="226" customWidth="1"/>
    <col min="16" max="16" width="17.140625" style="226" customWidth="1"/>
    <col min="17" max="17" width="34.28515625" style="226" customWidth="1"/>
    <col min="18" max="18" width="17.7109375" style="226" customWidth="1"/>
    <col min="19" max="19" width="13.42578125" style="226" customWidth="1"/>
    <col min="20" max="21" width="11.42578125" style="226" customWidth="1"/>
    <col min="22" max="22" width="16.5703125" style="226" customWidth="1"/>
    <col min="23" max="24" width="11.42578125" style="226"/>
    <col min="25" max="16384" width="11.42578125" style="227"/>
  </cols>
  <sheetData>
    <row r="1" spans="1:24" ht="21" customHeight="1" x14ac:dyDescent="0.2">
      <c r="A1" s="681" t="str">
        <f>'DADOS CADASTRAIS e RESUMO'!A1</f>
        <v>TRIBUNAL REGIONAL ELEITORAL DO PARANÁ</v>
      </c>
      <c r="B1" s="681"/>
      <c r="C1" s="681"/>
      <c r="D1" s="681"/>
      <c r="E1" s="681"/>
      <c r="F1" s="681"/>
      <c r="G1" s="681"/>
      <c r="H1" s="681"/>
      <c r="I1" s="681"/>
    </row>
    <row r="2" spans="1:24" ht="15" customHeight="1" x14ac:dyDescent="0.2">
      <c r="A2" s="682" t="str">
        <f>'DADOS CADASTRAIS e RESUMO'!A2</f>
        <v>PLANILHA DE FORMAÇÃO DE CUSTOS E PREÇOS - Proposta Detalhada - LOTE 1</v>
      </c>
      <c r="B2" s="682"/>
      <c r="C2" s="682"/>
      <c r="D2" s="682"/>
      <c r="E2" s="682"/>
      <c r="F2" s="682"/>
      <c r="G2" s="682"/>
      <c r="H2" s="682"/>
      <c r="I2" s="682"/>
    </row>
    <row r="3" spans="1:24" ht="15" customHeight="1" x14ac:dyDescent="0.2">
      <c r="A3" s="683" t="str">
        <f>'DADOS CADASTRAIS e RESUMO'!A3</f>
        <v>REGISTRO DE PREÇOS - Serviços de TIC: Nível 3</v>
      </c>
      <c r="B3" s="683"/>
      <c r="C3" s="683"/>
      <c r="D3" s="683"/>
      <c r="E3" s="683"/>
      <c r="F3" s="683"/>
      <c r="G3" s="683"/>
      <c r="H3" s="683"/>
      <c r="I3" s="683"/>
    </row>
    <row r="4" spans="1:24" ht="15" customHeight="1" thickBot="1" x14ac:dyDescent="0.25">
      <c r="A4" s="690"/>
      <c r="B4" s="690"/>
      <c r="C4" s="690"/>
      <c r="D4" s="690"/>
      <c r="E4" s="690"/>
      <c r="F4" s="690"/>
      <c r="G4" s="690"/>
      <c r="H4" s="690"/>
      <c r="I4" s="690"/>
    </row>
    <row r="5" spans="1:24" ht="15" customHeight="1" x14ac:dyDescent="0.2">
      <c r="A5" s="401"/>
      <c r="B5" s="401"/>
      <c r="C5" s="401"/>
      <c r="D5" s="401"/>
      <c r="E5" s="401"/>
      <c r="F5" s="401"/>
      <c r="G5" s="401"/>
      <c r="H5" s="104" t="str">
        <f>'DADOS CADASTRAIS e RESUMO'!H5</f>
        <v>PAD n.:</v>
      </c>
      <c r="I5" s="228" t="str">
        <f>'DADOS CADASTRAIS e RESUMO'!I5</f>
        <v>24238/2022</v>
      </c>
    </row>
    <row r="6" spans="1:24" ht="15" customHeight="1" x14ac:dyDescent="0.2">
      <c r="A6" s="401"/>
      <c r="B6" s="401"/>
      <c r="C6" s="401"/>
      <c r="D6" s="401"/>
      <c r="E6" s="401"/>
      <c r="F6" s="401"/>
      <c r="G6" s="401"/>
      <c r="H6" s="104" t="str">
        <f>'DADOS CADASTRAIS e RESUMO'!H6</f>
        <v>Licitação n.:</v>
      </c>
      <c r="I6" s="229">
        <f>'DADOS CADASTRAIS e RESUMO'!I6</f>
        <v>0</v>
      </c>
    </row>
    <row r="7" spans="1:24" ht="15" customHeight="1" x14ac:dyDescent="0.2">
      <c r="A7" s="401"/>
      <c r="B7" s="401"/>
      <c r="C7" s="401"/>
      <c r="D7" s="401"/>
      <c r="E7" s="401"/>
      <c r="F7" s="401"/>
      <c r="G7" s="401"/>
      <c r="H7" s="104" t="str">
        <f>'DADOS CADASTRAIS e RESUMO'!H7</f>
        <v>Data da Proposta:</v>
      </c>
      <c r="I7" s="230">
        <f>'DADOS CADASTRAIS e RESUMO'!I7</f>
        <v>0</v>
      </c>
    </row>
    <row r="8" spans="1:24" ht="15" customHeight="1" thickBot="1" x14ac:dyDescent="0.25">
      <c r="A8" s="105"/>
      <c r="B8" s="105"/>
      <c r="C8" s="105"/>
      <c r="D8" s="105"/>
      <c r="E8" s="105"/>
      <c r="F8" s="105"/>
      <c r="G8" s="105"/>
      <c r="H8" s="105"/>
      <c r="I8" s="105"/>
    </row>
    <row r="9" spans="1:24" s="81" customFormat="1" ht="15" customHeight="1" x14ac:dyDescent="0.2">
      <c r="A9" s="684" t="str">
        <f>'DADOS CADASTRAIS e RESUMO'!A9</f>
        <v>NOME DA EMPRESA</v>
      </c>
      <c r="B9" s="685"/>
      <c r="C9" s="685"/>
      <c r="D9" s="685"/>
      <c r="E9" s="685"/>
      <c r="F9" s="685"/>
      <c r="G9" s="685"/>
      <c r="H9" s="685"/>
      <c r="I9" s="686"/>
      <c r="J9" s="80"/>
      <c r="K9" s="80"/>
      <c r="L9" s="80"/>
      <c r="M9" s="80"/>
      <c r="N9" s="80"/>
      <c r="O9" s="80"/>
      <c r="P9" s="80"/>
      <c r="Q9" s="80"/>
      <c r="R9" s="80"/>
      <c r="S9" s="80"/>
      <c r="T9" s="80"/>
      <c r="U9" s="80"/>
      <c r="V9" s="80"/>
      <c r="W9" s="80"/>
      <c r="X9" s="80"/>
    </row>
    <row r="10" spans="1:24" s="81" customFormat="1" ht="15" customHeight="1" thickBot="1" x14ac:dyDescent="0.25">
      <c r="A10" s="687" t="str">
        <f>'DADOS CADASTRAIS e RESUMO'!A10</f>
        <v>CNPJ</v>
      </c>
      <c r="B10" s="688"/>
      <c r="C10" s="688"/>
      <c r="D10" s="688"/>
      <c r="E10" s="688"/>
      <c r="F10" s="688"/>
      <c r="G10" s="688"/>
      <c r="H10" s="688"/>
      <c r="I10" s="689"/>
      <c r="J10" s="80"/>
      <c r="K10" s="80"/>
      <c r="L10" s="80"/>
      <c r="M10" s="80"/>
      <c r="N10" s="80"/>
      <c r="O10" s="80"/>
      <c r="P10" s="80"/>
      <c r="Q10" s="80"/>
      <c r="R10" s="80"/>
      <c r="S10" s="80"/>
      <c r="T10" s="80"/>
      <c r="U10" s="80"/>
      <c r="V10" s="80"/>
      <c r="W10" s="80"/>
      <c r="X10" s="80"/>
    </row>
    <row r="11" spans="1:24" s="81" customFormat="1" ht="15" customHeight="1" thickBot="1" x14ac:dyDescent="0.25">
      <c r="A11" s="106"/>
      <c r="B11" s="106"/>
      <c r="C11" s="106"/>
      <c r="D11" s="106"/>
      <c r="E11" s="106"/>
      <c r="F11" s="106"/>
      <c r="G11" s="106"/>
      <c r="H11" s="106"/>
      <c r="I11" s="107"/>
      <c r="J11" s="80"/>
      <c r="K11" s="80"/>
      <c r="L11" s="80"/>
      <c r="M11" s="80"/>
      <c r="N11" s="80"/>
      <c r="O11" s="80"/>
      <c r="P11" s="80"/>
      <c r="Q11" s="80"/>
      <c r="R11" s="80"/>
      <c r="S11" s="80"/>
      <c r="T11" s="80"/>
      <c r="U11" s="80"/>
      <c r="V11" s="80"/>
      <c r="W11" s="80"/>
      <c r="X11" s="80"/>
    </row>
    <row r="12" spans="1:24" s="81" customFormat="1" ht="30" customHeight="1" thickBot="1" x14ac:dyDescent="0.25">
      <c r="A12" s="678" t="s">
        <v>233</v>
      </c>
      <c r="B12" s="679"/>
      <c r="C12" s="679"/>
      <c r="D12" s="679"/>
      <c r="E12" s="679"/>
      <c r="F12" s="679"/>
      <c r="G12" s="679"/>
      <c r="H12" s="679"/>
      <c r="I12" s="680"/>
      <c r="J12" s="80"/>
      <c r="K12" s="80"/>
      <c r="L12" s="80"/>
      <c r="M12" s="80"/>
      <c r="N12" s="80"/>
      <c r="O12" s="80"/>
      <c r="P12" s="80"/>
      <c r="Q12" s="80"/>
      <c r="R12" s="80"/>
      <c r="S12" s="80"/>
      <c r="T12" s="80"/>
      <c r="U12" s="80"/>
      <c r="V12" s="80"/>
      <c r="W12" s="80"/>
      <c r="X12" s="80"/>
    </row>
    <row r="13" spans="1:24" s="81" customFormat="1" ht="15" customHeight="1" x14ac:dyDescent="0.2">
      <c r="A13" s="85"/>
      <c r="B13" s="85"/>
      <c r="C13" s="85"/>
      <c r="D13" s="85"/>
      <c r="E13" s="85"/>
      <c r="F13" s="85"/>
      <c r="G13" s="85"/>
      <c r="H13" s="85"/>
      <c r="I13" s="85"/>
      <c r="J13" s="80"/>
      <c r="K13" s="80"/>
      <c r="L13" s="80"/>
      <c r="M13" s="80"/>
      <c r="N13" s="80"/>
      <c r="O13" s="80"/>
      <c r="P13" s="80"/>
      <c r="Q13" s="80"/>
      <c r="R13" s="80"/>
      <c r="S13" s="80"/>
      <c r="T13" s="80"/>
      <c r="U13" s="80"/>
      <c r="V13" s="80"/>
      <c r="W13" s="80"/>
      <c r="X13" s="80"/>
    </row>
    <row r="14" spans="1:24" s="81" customFormat="1" ht="15" customHeight="1" x14ac:dyDescent="0.2">
      <c r="A14" s="405" t="s">
        <v>8</v>
      </c>
      <c r="B14" s="130" t="s">
        <v>184</v>
      </c>
      <c r="C14" s="405" t="s">
        <v>74</v>
      </c>
      <c r="D14" s="691" t="s">
        <v>183</v>
      </c>
      <c r="E14" s="692"/>
      <c r="F14" s="306" t="s">
        <v>275</v>
      </c>
      <c r="H14" s="306" t="s">
        <v>234</v>
      </c>
      <c r="I14" s="126"/>
      <c r="J14" s="80"/>
      <c r="K14" s="80"/>
      <c r="L14" s="80"/>
      <c r="M14" s="80"/>
      <c r="N14" s="80"/>
      <c r="O14" s="80"/>
      <c r="P14" s="80"/>
      <c r="Q14" s="80"/>
      <c r="R14" s="80"/>
      <c r="S14" s="80"/>
      <c r="T14" s="80"/>
      <c r="U14" s="80"/>
      <c r="V14" s="80"/>
      <c r="W14" s="80"/>
      <c r="X14" s="80"/>
    </row>
    <row r="15" spans="1:24" s="81" customFormat="1" ht="15" customHeight="1" x14ac:dyDescent="0.2">
      <c r="A15" s="404">
        <f>'L1'!A18</f>
        <v>1</v>
      </c>
      <c r="B15" s="125" t="str">
        <f>'L1'!B18</f>
        <v>Analista de Redes e de Comunicação de Dados Sênior</v>
      </c>
      <c r="C15" s="301">
        <f>'L1'!E18</f>
        <v>35</v>
      </c>
      <c r="D15" s="693">
        <f>C15*5</f>
        <v>175</v>
      </c>
      <c r="E15" s="694"/>
      <c r="F15" s="307">
        <f>'ENCARGOS e PROVISOES'!F23/100</f>
        <v>0</v>
      </c>
      <c r="G15" s="384"/>
      <c r="H15" s="307">
        <f>CITL!F17</f>
        <v>0</v>
      </c>
      <c r="I15" s="126"/>
      <c r="J15" s="80"/>
      <c r="K15" s="80"/>
      <c r="L15" s="80"/>
      <c r="M15" s="80"/>
      <c r="N15" s="80"/>
      <c r="O15" s="80"/>
      <c r="P15" s="80"/>
      <c r="Q15" s="80"/>
      <c r="R15" s="80"/>
      <c r="S15" s="80"/>
      <c r="T15" s="80"/>
      <c r="U15" s="80"/>
      <c r="V15" s="80"/>
      <c r="W15" s="80"/>
      <c r="X15" s="80"/>
    </row>
    <row r="16" spans="1:24" s="81" customFormat="1" ht="15" customHeight="1" x14ac:dyDescent="0.2">
      <c r="A16" s="403">
        <f>'L1'!A29</f>
        <v>2</v>
      </c>
      <c r="B16" s="299" t="str">
        <f>'L1'!B29</f>
        <v>Técnico de Manutenção de Equipamentos de Informática Sênior</v>
      </c>
      <c r="C16" s="403">
        <f>'L1'!E29</f>
        <v>35</v>
      </c>
      <c r="D16" s="695">
        <f t="shared" ref="D16:D17" si="0">C16*5</f>
        <v>175</v>
      </c>
      <c r="E16" s="696"/>
      <c r="F16" s="127"/>
      <c r="G16" s="383"/>
      <c r="H16" s="309"/>
      <c r="I16" s="126"/>
      <c r="J16" s="80"/>
      <c r="K16" s="80"/>
      <c r="L16" s="80"/>
      <c r="M16" s="80"/>
      <c r="N16" s="80"/>
      <c r="O16" s="80"/>
      <c r="P16" s="80"/>
      <c r="Q16" s="80"/>
      <c r="R16" s="80"/>
      <c r="S16" s="80"/>
      <c r="T16" s="80"/>
      <c r="U16" s="80"/>
      <c r="V16" s="80"/>
      <c r="W16" s="80"/>
      <c r="X16" s="80"/>
    </row>
    <row r="17" spans="1:24" s="81" customFormat="1" ht="15" customHeight="1" x14ac:dyDescent="0.2">
      <c r="A17" s="404">
        <f>'L1'!A41</f>
        <v>3</v>
      </c>
      <c r="B17" s="300" t="str">
        <f>'L1'!B41</f>
        <v>Administrador de Sistemas Operacionais Sênior</v>
      </c>
      <c r="C17" s="404">
        <f>'L1'!E41</f>
        <v>35</v>
      </c>
      <c r="D17" s="693">
        <f t="shared" si="0"/>
        <v>175</v>
      </c>
      <c r="E17" s="694"/>
      <c r="F17" s="127"/>
      <c r="G17" s="310"/>
      <c r="H17" s="308"/>
      <c r="I17" s="126"/>
      <c r="J17" s="80"/>
      <c r="K17" s="80"/>
      <c r="L17" s="80"/>
      <c r="M17" s="80"/>
      <c r="N17" s="80"/>
      <c r="O17" s="80"/>
      <c r="P17" s="80"/>
      <c r="Q17" s="80"/>
      <c r="R17" s="80"/>
      <c r="S17" s="80"/>
      <c r="T17" s="80"/>
      <c r="U17" s="80"/>
      <c r="V17" s="80"/>
      <c r="W17" s="80"/>
      <c r="X17" s="80"/>
    </row>
    <row r="18" spans="1:24" s="81" customFormat="1" ht="15" customHeight="1" x14ac:dyDescent="0.2">
      <c r="A18" s="302"/>
      <c r="B18" s="303"/>
      <c r="C18" s="304"/>
      <c r="D18" s="304"/>
      <c r="E18" s="304"/>
      <c r="F18" s="305"/>
      <c r="G18" s="85"/>
      <c r="H18" s="406"/>
      <c r="I18" s="126"/>
      <c r="J18" s="80"/>
      <c r="K18" s="80"/>
      <c r="L18" s="80"/>
      <c r="M18" s="80"/>
      <c r="N18" s="80"/>
      <c r="O18" s="80"/>
      <c r="P18" s="80"/>
      <c r="Q18" s="80"/>
      <c r="R18" s="80"/>
      <c r="S18" s="80"/>
      <c r="T18" s="80"/>
      <c r="U18" s="80"/>
      <c r="V18" s="80"/>
      <c r="W18" s="80"/>
      <c r="X18" s="80"/>
    </row>
    <row r="19" spans="1:24" s="81" customFormat="1" ht="15" customHeight="1" x14ac:dyDescent="0.2">
      <c r="G19" s="85"/>
      <c r="H19" s="108"/>
      <c r="I19" s="109"/>
      <c r="J19" s="80"/>
      <c r="K19" s="80"/>
      <c r="L19" s="80"/>
      <c r="M19" s="80"/>
      <c r="N19" s="80"/>
      <c r="O19" s="80"/>
      <c r="P19" s="80"/>
      <c r="Q19" s="80"/>
      <c r="R19" s="80"/>
      <c r="S19" s="80"/>
      <c r="T19" s="80"/>
      <c r="U19" s="80"/>
      <c r="V19" s="80"/>
      <c r="W19" s="80"/>
      <c r="X19" s="80"/>
    </row>
    <row r="20" spans="1:24" s="81" customFormat="1" ht="15" customHeight="1" thickBot="1" x14ac:dyDescent="0.3">
      <c r="A20" s="659" t="s">
        <v>54</v>
      </c>
      <c r="B20" s="659"/>
      <c r="C20" s="659"/>
      <c r="D20" s="659"/>
      <c r="E20" s="659"/>
      <c r="F20" s="659"/>
      <c r="G20" s="659"/>
      <c r="H20" s="659"/>
      <c r="I20" s="659"/>
      <c r="J20" s="231"/>
      <c r="K20" s="231"/>
      <c r="L20" s="231"/>
      <c r="M20" s="231"/>
      <c r="N20" s="231"/>
      <c r="O20" s="231"/>
      <c r="P20" s="231"/>
      <c r="Q20" s="79"/>
      <c r="R20" s="80"/>
      <c r="S20" s="80"/>
      <c r="T20" s="80"/>
      <c r="U20" s="80"/>
      <c r="V20" s="80"/>
      <c r="W20" s="80"/>
      <c r="X20" s="80"/>
    </row>
    <row r="21" spans="1:24" s="81" customFormat="1" ht="64.5" customHeight="1" thickTop="1" x14ac:dyDescent="0.2">
      <c r="A21" s="647" t="str">
        <f>A14</f>
        <v>Item</v>
      </c>
      <c r="B21" s="647" t="str">
        <f>B14</f>
        <v>Posto de Trabalho</v>
      </c>
      <c r="C21" s="648" t="s">
        <v>5</v>
      </c>
      <c r="D21" s="660" t="s">
        <v>262</v>
      </c>
      <c r="E21" s="110" t="s">
        <v>14</v>
      </c>
      <c r="F21" s="110" t="s">
        <v>12</v>
      </c>
      <c r="G21" s="662" t="s">
        <v>9</v>
      </c>
      <c r="H21" s="402" t="s">
        <v>27</v>
      </c>
      <c r="I21" s="660" t="s">
        <v>56</v>
      </c>
      <c r="J21" s="231"/>
      <c r="K21" s="231"/>
      <c r="L21" s="231"/>
      <c r="M21" s="231"/>
      <c r="N21" s="231"/>
      <c r="O21" s="231"/>
      <c r="P21" s="231"/>
      <c r="Q21" s="79"/>
      <c r="R21" s="79"/>
      <c r="S21" s="80"/>
      <c r="T21" s="80"/>
      <c r="U21" s="80"/>
      <c r="V21" s="80"/>
      <c r="W21" s="80"/>
      <c r="X21" s="80"/>
    </row>
    <row r="22" spans="1:24" s="81" customFormat="1" ht="15" customHeight="1" x14ac:dyDescent="0.2">
      <c r="A22" s="647"/>
      <c r="B22" s="647"/>
      <c r="C22" s="649"/>
      <c r="D22" s="661"/>
      <c r="E22" s="111">
        <v>0.2</v>
      </c>
      <c r="F22" s="111">
        <f>$F$15</f>
        <v>0</v>
      </c>
      <c r="G22" s="663"/>
      <c r="H22" s="386">
        <f>$H$15</f>
        <v>0</v>
      </c>
      <c r="I22" s="661"/>
      <c r="J22" s="231"/>
      <c r="K22" s="231"/>
      <c r="L22" s="231"/>
      <c r="M22" s="231"/>
      <c r="N22" s="231"/>
      <c r="O22" s="231"/>
      <c r="P22" s="231"/>
      <c r="Q22" s="79"/>
      <c r="R22" s="79"/>
      <c r="S22" s="80"/>
      <c r="T22" s="80"/>
      <c r="U22" s="80"/>
      <c r="V22" s="80"/>
      <c r="W22" s="80"/>
      <c r="X22" s="80"/>
    </row>
    <row r="23" spans="1:24" s="81" customFormat="1" ht="15" customHeight="1" x14ac:dyDescent="0.2">
      <c r="A23" s="128">
        <f>$A$15</f>
        <v>1</v>
      </c>
      <c r="B23" s="129" t="str">
        <f>$B$15</f>
        <v>Analista de Redes e de Comunicação de Dados Sênior</v>
      </c>
      <c r="C23" s="112">
        <f>'L1'!$F$18</f>
        <v>0</v>
      </c>
      <c r="D23" s="112">
        <f>(C23/D15)*1.5</f>
        <v>0</v>
      </c>
      <c r="E23" s="112">
        <f>D23*$E$22</f>
        <v>0</v>
      </c>
      <c r="F23" s="112">
        <f t="shared" ref="F23:F25" si="1">(D23+E23)*$F$22</f>
        <v>0</v>
      </c>
      <c r="G23" s="112">
        <f t="shared" ref="G23:G25" si="2">D23+E23+F23</f>
        <v>0</v>
      </c>
      <c r="H23" s="112">
        <f t="shared" ref="H23:H25" si="3">G23*$H$15</f>
        <v>0</v>
      </c>
      <c r="I23" s="131">
        <f t="shared" ref="I23:I25" si="4">ROUND((G23+H23),2)</f>
        <v>0</v>
      </c>
      <c r="J23" s="311">
        <f>I23*40</f>
        <v>0</v>
      </c>
      <c r="K23" s="231">
        <f>J23*3</f>
        <v>0</v>
      </c>
      <c r="L23" s="231"/>
      <c r="M23" s="231"/>
      <c r="N23" s="231"/>
      <c r="O23" s="231"/>
      <c r="P23" s="231"/>
      <c r="Q23" s="79"/>
      <c r="R23" s="79"/>
      <c r="S23" s="80"/>
      <c r="T23" s="80"/>
      <c r="U23" s="80"/>
      <c r="V23" s="80"/>
      <c r="W23" s="80"/>
      <c r="X23" s="80"/>
    </row>
    <row r="24" spans="1:24" s="81" customFormat="1" ht="15" customHeight="1" x14ac:dyDescent="0.2">
      <c r="A24" s="379">
        <f>$A$16</f>
        <v>2</v>
      </c>
      <c r="B24" s="380" t="str">
        <f>$B$16</f>
        <v>Técnico de Manutenção de Equipamentos de Informática Sênior</v>
      </c>
      <c r="C24" s="112">
        <f>'L1'!$F$29</f>
        <v>0</v>
      </c>
      <c r="D24" s="112">
        <f>(C24/D16)*1.5</f>
        <v>0</v>
      </c>
      <c r="E24" s="112">
        <f>D24*$E$22</f>
        <v>0</v>
      </c>
      <c r="F24" s="112">
        <f>(D24+E24)*$F$22</f>
        <v>0</v>
      </c>
      <c r="G24" s="112">
        <f>D24+E24+F24</f>
        <v>0</v>
      </c>
      <c r="H24" s="112">
        <f t="shared" si="3"/>
        <v>0</v>
      </c>
      <c r="I24" s="381">
        <f>ROUND((G24+H24),2)</f>
        <v>0</v>
      </c>
      <c r="J24" s="311">
        <f>I24*40</f>
        <v>0</v>
      </c>
      <c r="K24" s="231">
        <f>J24*3</f>
        <v>0</v>
      </c>
      <c r="L24" s="231"/>
      <c r="M24" s="231"/>
      <c r="N24" s="231"/>
      <c r="O24" s="231"/>
      <c r="P24" s="231"/>
      <c r="Q24" s="79"/>
      <c r="R24" s="79"/>
      <c r="S24" s="80"/>
      <c r="T24" s="80"/>
      <c r="U24" s="80"/>
      <c r="V24" s="80"/>
      <c r="W24" s="80"/>
      <c r="X24" s="80"/>
    </row>
    <row r="25" spans="1:24" s="81" customFormat="1" ht="15" customHeight="1" x14ac:dyDescent="0.2">
      <c r="A25" s="128">
        <f>$A$17</f>
        <v>3</v>
      </c>
      <c r="B25" s="129" t="str">
        <f>$B$17</f>
        <v>Administrador de Sistemas Operacionais Sênior</v>
      </c>
      <c r="C25" s="112">
        <f>'L1'!$F$41</f>
        <v>0</v>
      </c>
      <c r="D25" s="112">
        <f>(C25/D17)*1.5</f>
        <v>0</v>
      </c>
      <c r="E25" s="112">
        <f t="shared" ref="E25" si="5">D25*$E$22</f>
        <v>0</v>
      </c>
      <c r="F25" s="112">
        <f t="shared" si="1"/>
        <v>0</v>
      </c>
      <c r="G25" s="112">
        <f t="shared" si="2"/>
        <v>0</v>
      </c>
      <c r="H25" s="112">
        <f t="shared" si="3"/>
        <v>0</v>
      </c>
      <c r="I25" s="131">
        <f t="shared" si="4"/>
        <v>0</v>
      </c>
      <c r="J25" s="311">
        <f t="shared" ref="J25" si="6">I25*40</f>
        <v>0</v>
      </c>
      <c r="K25" s="231">
        <f>J25*3</f>
        <v>0</v>
      </c>
      <c r="L25" s="231"/>
      <c r="M25" s="231"/>
      <c r="N25" s="231"/>
      <c r="O25" s="231"/>
      <c r="P25" s="231"/>
      <c r="Q25" s="79"/>
      <c r="R25" s="79"/>
      <c r="S25" s="80"/>
      <c r="T25" s="80"/>
      <c r="U25" s="80"/>
      <c r="V25" s="80"/>
      <c r="W25" s="80"/>
      <c r="X25" s="80"/>
    </row>
    <row r="26" spans="1:24" s="81" customFormat="1" ht="15" customHeight="1" x14ac:dyDescent="0.2">
      <c r="G26" s="85"/>
      <c r="H26" s="108"/>
      <c r="I26" s="109"/>
      <c r="J26" s="80"/>
      <c r="K26" s="80"/>
      <c r="L26" s="80"/>
      <c r="M26" s="80"/>
      <c r="N26" s="80"/>
      <c r="O26" s="80"/>
      <c r="P26" s="80"/>
      <c r="Q26" s="80"/>
      <c r="R26" s="80"/>
      <c r="S26" s="80"/>
      <c r="T26" s="80"/>
      <c r="U26" s="80"/>
      <c r="V26" s="80"/>
      <c r="W26" s="80"/>
      <c r="X26" s="80"/>
    </row>
    <row r="27" spans="1:24" s="81" customFormat="1" ht="15" customHeight="1" thickBot="1" x14ac:dyDescent="0.3">
      <c r="A27" s="659" t="s">
        <v>236</v>
      </c>
      <c r="B27" s="659"/>
      <c r="C27" s="659"/>
      <c r="D27" s="659"/>
      <c r="E27" s="659"/>
      <c r="F27" s="659"/>
      <c r="G27" s="659"/>
      <c r="H27" s="659"/>
      <c r="I27" s="659"/>
      <c r="J27" s="231"/>
      <c r="K27" s="231"/>
      <c r="L27" s="231"/>
      <c r="M27" s="231"/>
      <c r="N27" s="231"/>
      <c r="O27" s="231"/>
      <c r="P27" s="231"/>
      <c r="Q27" s="79"/>
      <c r="R27" s="80"/>
      <c r="S27" s="80"/>
      <c r="T27" s="80"/>
      <c r="U27" s="80"/>
      <c r="V27" s="80"/>
      <c r="W27" s="80"/>
      <c r="X27" s="80"/>
    </row>
    <row r="28" spans="1:24" s="81" customFormat="1" ht="64.5" customHeight="1" thickTop="1" x14ac:dyDescent="0.2">
      <c r="A28" s="647" t="str">
        <f>A14</f>
        <v>Item</v>
      </c>
      <c r="B28" s="647" t="str">
        <f>B14</f>
        <v>Posto de Trabalho</v>
      </c>
      <c r="C28" s="648" t="s">
        <v>5</v>
      </c>
      <c r="D28" s="660" t="s">
        <v>261</v>
      </c>
      <c r="E28" s="110" t="s">
        <v>14</v>
      </c>
      <c r="F28" s="110" t="s">
        <v>12</v>
      </c>
      <c r="G28" s="662" t="s">
        <v>9</v>
      </c>
      <c r="H28" s="402" t="s">
        <v>27</v>
      </c>
      <c r="I28" s="660" t="s">
        <v>259</v>
      </c>
      <c r="J28" s="231"/>
      <c r="K28" s="231"/>
      <c r="L28" s="231"/>
      <c r="M28" s="231"/>
      <c r="N28" s="231"/>
      <c r="O28" s="231"/>
      <c r="P28" s="231"/>
      <c r="Q28" s="79"/>
      <c r="R28" s="79"/>
      <c r="S28" s="80"/>
      <c r="T28" s="80"/>
      <c r="U28" s="80"/>
      <c r="V28" s="80"/>
      <c r="W28" s="80"/>
      <c r="X28" s="80"/>
    </row>
    <row r="29" spans="1:24" s="81" customFormat="1" ht="15" customHeight="1" x14ac:dyDescent="0.2">
      <c r="A29" s="647"/>
      <c r="B29" s="647"/>
      <c r="C29" s="649"/>
      <c r="D29" s="661"/>
      <c r="E29" s="111">
        <v>0.2</v>
      </c>
      <c r="F29" s="111">
        <f>$F$15</f>
        <v>0</v>
      </c>
      <c r="G29" s="663"/>
      <c r="H29" s="386">
        <f>$H$15</f>
        <v>0</v>
      </c>
      <c r="I29" s="661"/>
      <c r="J29" s="231"/>
      <c r="K29" s="231"/>
      <c r="L29" s="231"/>
      <c r="M29" s="231"/>
      <c r="N29" s="231"/>
      <c r="O29" s="231"/>
      <c r="P29" s="231"/>
      <c r="Q29" s="79"/>
      <c r="R29" s="79"/>
      <c r="S29" s="80"/>
      <c r="T29" s="80"/>
      <c r="U29" s="80"/>
      <c r="V29" s="80"/>
      <c r="W29" s="80"/>
      <c r="X29" s="80"/>
    </row>
    <row r="30" spans="1:24" s="81" customFormat="1" ht="15" customHeight="1" x14ac:dyDescent="0.2">
      <c r="A30" s="317">
        <f>$A$15</f>
        <v>1</v>
      </c>
      <c r="B30" s="318" t="str">
        <f>$B$15</f>
        <v>Analista de Redes e de Comunicação de Dados Sênior</v>
      </c>
      <c r="C30" s="319">
        <f>'L1'!$F$18</f>
        <v>0</v>
      </c>
      <c r="D30" s="319">
        <f>(C30/D15)*1.75</f>
        <v>0</v>
      </c>
      <c r="E30" s="319">
        <f>D30*$E$22</f>
        <v>0</v>
      </c>
      <c r="F30" s="319">
        <f t="shared" ref="F30" si="7">(D30+E30)*$F$22</f>
        <v>0</v>
      </c>
      <c r="G30" s="319">
        <f t="shared" ref="G30" si="8">D30+E30+F30</f>
        <v>0</v>
      </c>
      <c r="H30" s="319">
        <f t="shared" ref="H30:H32" si="9">G30*$H$15</f>
        <v>0</v>
      </c>
      <c r="I30" s="320">
        <f t="shared" ref="I30" si="10">ROUND((G30+H30),2)</f>
        <v>0</v>
      </c>
      <c r="J30" s="311">
        <f>I30*40</f>
        <v>0</v>
      </c>
      <c r="K30" s="231">
        <f>J30*3</f>
        <v>0</v>
      </c>
      <c r="L30" s="231"/>
      <c r="M30" s="231"/>
      <c r="N30" s="231"/>
      <c r="O30" s="231"/>
      <c r="P30" s="231"/>
      <c r="Q30" s="79"/>
      <c r="R30" s="79"/>
      <c r="S30" s="80"/>
      <c r="T30" s="80"/>
      <c r="U30" s="80"/>
      <c r="V30" s="80"/>
      <c r="W30" s="80"/>
      <c r="X30" s="80"/>
    </row>
    <row r="31" spans="1:24" s="81" customFormat="1" ht="15" customHeight="1" x14ac:dyDescent="0.2">
      <c r="A31" s="317">
        <f>$A$16</f>
        <v>2</v>
      </c>
      <c r="B31" s="318" t="str">
        <f>$B$16</f>
        <v>Técnico de Manutenção de Equipamentos de Informática Sênior</v>
      </c>
      <c r="C31" s="319">
        <f>'L1'!$F$29</f>
        <v>0</v>
      </c>
      <c r="D31" s="319">
        <f>(C31/D16)*1.75</f>
        <v>0</v>
      </c>
      <c r="E31" s="319">
        <f>D31*$E$22</f>
        <v>0</v>
      </c>
      <c r="F31" s="319">
        <f>(D31+E31)*$F$22</f>
        <v>0</v>
      </c>
      <c r="G31" s="319">
        <f>D31+E31+F31</f>
        <v>0</v>
      </c>
      <c r="H31" s="319">
        <f t="shared" si="9"/>
        <v>0</v>
      </c>
      <c r="I31" s="320">
        <f>ROUND((G31+H31),2)</f>
        <v>0</v>
      </c>
      <c r="J31" s="311">
        <f>I31*40</f>
        <v>0</v>
      </c>
      <c r="K31" s="231">
        <f>J31*3</f>
        <v>0</v>
      </c>
      <c r="L31" s="231"/>
      <c r="M31" s="231"/>
      <c r="N31" s="231"/>
      <c r="O31" s="231"/>
      <c r="P31" s="231"/>
      <c r="Q31" s="79"/>
      <c r="R31" s="79"/>
      <c r="S31" s="80"/>
      <c r="T31" s="80"/>
      <c r="U31" s="80"/>
      <c r="V31" s="80"/>
      <c r="W31" s="80"/>
      <c r="X31" s="80"/>
    </row>
    <row r="32" spans="1:24" s="81" customFormat="1" ht="15" customHeight="1" x14ac:dyDescent="0.2">
      <c r="A32" s="317">
        <f>$A$17</f>
        <v>3</v>
      </c>
      <c r="B32" s="318" t="str">
        <f>$B$17</f>
        <v>Administrador de Sistemas Operacionais Sênior</v>
      </c>
      <c r="C32" s="319">
        <f>'L1'!$F$41</f>
        <v>0</v>
      </c>
      <c r="D32" s="319">
        <f>(C32/D17)*1.75</f>
        <v>0</v>
      </c>
      <c r="E32" s="319">
        <f t="shared" ref="E32" si="11">D32*$E$22</f>
        <v>0</v>
      </c>
      <c r="F32" s="319">
        <f t="shared" ref="F32" si="12">(D32+E32)*$F$22</f>
        <v>0</v>
      </c>
      <c r="G32" s="319">
        <f t="shared" ref="G32" si="13">D32+E32+F32</f>
        <v>0</v>
      </c>
      <c r="H32" s="319">
        <f t="shared" si="9"/>
        <v>0</v>
      </c>
      <c r="I32" s="320">
        <f t="shared" ref="I32" si="14">ROUND((G32+H32),2)</f>
        <v>0</v>
      </c>
      <c r="J32" s="311">
        <f t="shared" ref="J32" si="15">I32*40</f>
        <v>0</v>
      </c>
      <c r="K32" s="231">
        <f>J32*3</f>
        <v>0</v>
      </c>
      <c r="L32" s="231"/>
      <c r="M32" s="231"/>
      <c r="N32" s="231"/>
      <c r="O32" s="231"/>
      <c r="P32" s="231"/>
      <c r="Q32" s="79"/>
      <c r="R32" s="79"/>
      <c r="S32" s="80"/>
      <c r="T32" s="80"/>
      <c r="U32" s="80"/>
      <c r="V32" s="80"/>
      <c r="W32" s="80"/>
      <c r="X32" s="80"/>
    </row>
    <row r="33" spans="1:24" s="81" customFormat="1" ht="15" customHeight="1" x14ac:dyDescent="0.2">
      <c r="A33" s="664" t="s">
        <v>267</v>
      </c>
      <c r="B33" s="664"/>
      <c r="C33" s="664"/>
      <c r="D33" s="664"/>
      <c r="E33" s="664"/>
      <c r="F33" s="664"/>
      <c r="G33" s="664"/>
      <c r="H33" s="664"/>
      <c r="I33" s="664"/>
      <c r="J33" s="311"/>
      <c r="K33" s="231"/>
      <c r="L33" s="231"/>
      <c r="M33" s="231"/>
      <c r="N33" s="231"/>
      <c r="O33" s="231"/>
      <c r="P33" s="231"/>
      <c r="Q33" s="79"/>
      <c r="R33" s="79"/>
      <c r="S33" s="80"/>
      <c r="T33" s="80"/>
      <c r="U33" s="80"/>
      <c r="V33" s="80"/>
      <c r="W33" s="80"/>
      <c r="X33" s="80"/>
    </row>
    <row r="34" spans="1:24" s="81" customFormat="1" ht="15" customHeight="1" x14ac:dyDescent="0.2">
      <c r="A34" s="324"/>
      <c r="B34" s="325"/>
      <c r="C34" s="326"/>
      <c r="D34" s="326"/>
      <c r="E34" s="326"/>
      <c r="F34" s="326"/>
      <c r="G34" s="326"/>
      <c r="H34" s="326"/>
      <c r="I34" s="327"/>
      <c r="J34" s="311"/>
      <c r="K34" s="231"/>
      <c r="L34" s="231"/>
      <c r="M34" s="231"/>
      <c r="N34" s="231"/>
      <c r="O34" s="231"/>
      <c r="P34" s="231"/>
      <c r="Q34" s="79"/>
      <c r="R34" s="79"/>
      <c r="S34" s="80"/>
      <c r="T34" s="80"/>
      <c r="U34" s="80"/>
      <c r="V34" s="80"/>
      <c r="W34" s="80"/>
      <c r="X34" s="80"/>
    </row>
    <row r="35" spans="1:24" s="81" customFormat="1" ht="15" customHeight="1" thickBot="1" x14ac:dyDescent="0.3">
      <c r="A35" s="659" t="s">
        <v>55</v>
      </c>
      <c r="B35" s="659"/>
      <c r="C35" s="659"/>
      <c r="D35" s="659"/>
      <c r="E35" s="659"/>
      <c r="F35" s="659"/>
      <c r="G35" s="659"/>
      <c r="H35" s="659"/>
      <c r="I35" s="659"/>
      <c r="J35" s="231"/>
      <c r="K35" s="231"/>
      <c r="L35" s="231"/>
      <c r="M35" s="231"/>
      <c r="N35" s="231"/>
      <c r="O35" s="231"/>
      <c r="P35" s="231"/>
      <c r="Q35" s="79"/>
      <c r="R35" s="79"/>
      <c r="S35" s="80"/>
      <c r="T35" s="80"/>
      <c r="U35" s="80"/>
      <c r="V35" s="80"/>
      <c r="W35" s="80"/>
      <c r="X35" s="80"/>
    </row>
    <row r="36" spans="1:24" s="81" customFormat="1" ht="64.5" customHeight="1" thickTop="1" x14ac:dyDescent="0.2">
      <c r="A36" s="647" t="str">
        <f>A14</f>
        <v>Item</v>
      </c>
      <c r="B36" s="647" t="str">
        <f>B14</f>
        <v>Posto de Trabalho</v>
      </c>
      <c r="C36" s="648" t="s">
        <v>5</v>
      </c>
      <c r="D36" s="660" t="s">
        <v>260</v>
      </c>
      <c r="E36" s="110" t="s">
        <v>14</v>
      </c>
      <c r="F36" s="110" t="s">
        <v>12</v>
      </c>
      <c r="G36" s="662" t="s">
        <v>9</v>
      </c>
      <c r="H36" s="402" t="s">
        <v>27</v>
      </c>
      <c r="I36" s="660" t="s">
        <v>57</v>
      </c>
      <c r="J36" s="231"/>
      <c r="K36" s="231"/>
      <c r="L36" s="231"/>
      <c r="M36" s="231"/>
      <c r="N36" s="231"/>
      <c r="O36" s="231"/>
      <c r="P36" s="231"/>
      <c r="Q36" s="79"/>
      <c r="R36" s="79"/>
      <c r="S36" s="80"/>
      <c r="T36" s="80"/>
      <c r="U36" s="80"/>
      <c r="V36" s="80"/>
      <c r="W36" s="80"/>
      <c r="X36" s="80"/>
    </row>
    <row r="37" spans="1:24" s="81" customFormat="1" ht="15" customHeight="1" x14ac:dyDescent="0.2">
      <c r="A37" s="647"/>
      <c r="B37" s="647"/>
      <c r="C37" s="649"/>
      <c r="D37" s="661"/>
      <c r="E37" s="111">
        <v>0.2</v>
      </c>
      <c r="F37" s="111">
        <f>$F$15</f>
        <v>0</v>
      </c>
      <c r="G37" s="663"/>
      <c r="H37" s="386">
        <f>$H$15</f>
        <v>0</v>
      </c>
      <c r="I37" s="661"/>
      <c r="J37" s="231"/>
      <c r="K37" s="231"/>
      <c r="L37" s="231"/>
      <c r="M37" s="231"/>
      <c r="N37" s="231"/>
      <c r="O37" s="231"/>
      <c r="P37" s="231"/>
      <c r="Q37" s="79"/>
      <c r="R37" s="79"/>
      <c r="S37" s="80"/>
      <c r="T37" s="80"/>
      <c r="U37" s="80"/>
      <c r="V37" s="80"/>
      <c r="W37" s="80"/>
      <c r="X37" s="80"/>
    </row>
    <row r="38" spans="1:24" s="81" customFormat="1" ht="15" customHeight="1" x14ac:dyDescent="0.2">
      <c r="A38" s="128">
        <f>$A$15</f>
        <v>1</v>
      </c>
      <c r="B38" s="129" t="str">
        <f>$B$15</f>
        <v>Analista de Redes e de Comunicação de Dados Sênior</v>
      </c>
      <c r="C38" s="112">
        <f>'L1'!$F$18</f>
        <v>0</v>
      </c>
      <c r="D38" s="113">
        <f>(C38/(D15))*2</f>
        <v>0</v>
      </c>
      <c r="E38" s="113">
        <f t="shared" ref="E38:E40" si="16">D38*$E$37</f>
        <v>0</v>
      </c>
      <c r="F38" s="112">
        <f>(D38+E38)*$F$37</f>
        <v>0</v>
      </c>
      <c r="G38" s="112">
        <f t="shared" ref="G38:G40" si="17">D38+E38+F38</f>
        <v>0</v>
      </c>
      <c r="H38" s="112">
        <f t="shared" ref="H38:H40" si="18">G38*$H$15</f>
        <v>0</v>
      </c>
      <c r="I38" s="131">
        <f t="shared" ref="I38:I40" si="19">ROUND((G38+H38),2)</f>
        <v>0</v>
      </c>
      <c r="J38" s="311">
        <f>I38*40</f>
        <v>0</v>
      </c>
      <c r="K38" s="231">
        <f>J38*3</f>
        <v>0</v>
      </c>
      <c r="L38" s="231"/>
      <c r="M38" s="231"/>
      <c r="N38" s="231"/>
      <c r="O38" s="231"/>
      <c r="P38" s="231"/>
      <c r="Q38" s="79"/>
      <c r="R38" s="79"/>
      <c r="S38" s="80"/>
      <c r="T38" s="80"/>
      <c r="U38" s="80"/>
      <c r="V38" s="80"/>
      <c r="W38" s="80"/>
      <c r="X38" s="80"/>
    </row>
    <row r="39" spans="1:24" s="81" customFormat="1" ht="15" customHeight="1" x14ac:dyDescent="0.2">
      <c r="A39" s="128">
        <f>$A$16</f>
        <v>2</v>
      </c>
      <c r="B39" s="129" t="str">
        <f>$B$16</f>
        <v>Técnico de Manutenção de Equipamentos de Informática Sênior</v>
      </c>
      <c r="C39" s="112">
        <f>'L1'!$F$29</f>
        <v>0</v>
      </c>
      <c r="D39" s="113">
        <f>(C39/(D16))*2</f>
        <v>0</v>
      </c>
      <c r="E39" s="113">
        <f t="shared" si="16"/>
        <v>0</v>
      </c>
      <c r="F39" s="112">
        <f t="shared" ref="F39:F40" si="20">(D39+E39)*$F$37</f>
        <v>0</v>
      </c>
      <c r="G39" s="112">
        <f t="shared" si="17"/>
        <v>0</v>
      </c>
      <c r="H39" s="112">
        <f t="shared" si="18"/>
        <v>0</v>
      </c>
      <c r="I39" s="131">
        <f t="shared" si="19"/>
        <v>0</v>
      </c>
      <c r="J39" s="311">
        <f t="shared" ref="J39:J40" si="21">I39*40</f>
        <v>0</v>
      </c>
      <c r="K39" s="231">
        <f t="shared" ref="K39:K40" si="22">J39*3</f>
        <v>0</v>
      </c>
      <c r="L39" s="231"/>
      <c r="M39" s="231"/>
      <c r="N39" s="231"/>
      <c r="O39" s="231"/>
      <c r="P39" s="231"/>
      <c r="Q39" s="79"/>
      <c r="R39" s="79"/>
      <c r="S39" s="80"/>
      <c r="T39" s="80"/>
      <c r="U39" s="80"/>
      <c r="V39" s="80"/>
      <c r="W39" s="80"/>
      <c r="X39" s="80"/>
    </row>
    <row r="40" spans="1:24" s="81" customFormat="1" ht="15" customHeight="1" x14ac:dyDescent="0.2">
      <c r="A40" s="128">
        <f>$A$17</f>
        <v>3</v>
      </c>
      <c r="B40" s="129" t="str">
        <f>$B$17</f>
        <v>Administrador de Sistemas Operacionais Sênior</v>
      </c>
      <c r="C40" s="112">
        <f>'L1'!$F$41</f>
        <v>0</v>
      </c>
      <c r="D40" s="113">
        <f>(C40/(D17))*2</f>
        <v>0</v>
      </c>
      <c r="E40" s="113">
        <f t="shared" si="16"/>
        <v>0</v>
      </c>
      <c r="F40" s="112">
        <f t="shared" si="20"/>
        <v>0</v>
      </c>
      <c r="G40" s="112">
        <f t="shared" si="17"/>
        <v>0</v>
      </c>
      <c r="H40" s="112">
        <f t="shared" si="18"/>
        <v>0</v>
      </c>
      <c r="I40" s="131">
        <f t="shared" si="19"/>
        <v>0</v>
      </c>
      <c r="J40" s="311">
        <f t="shared" si="21"/>
        <v>0</v>
      </c>
      <c r="K40" s="231">
        <f t="shared" si="22"/>
        <v>0</v>
      </c>
      <c r="L40" s="231"/>
      <c r="M40" s="231"/>
      <c r="N40" s="231"/>
      <c r="O40" s="231"/>
      <c r="P40" s="231"/>
      <c r="Q40" s="79"/>
      <c r="R40" s="79"/>
      <c r="S40" s="80"/>
      <c r="T40" s="80"/>
      <c r="U40" s="80"/>
      <c r="V40" s="80"/>
      <c r="W40" s="80"/>
      <c r="X40" s="80"/>
    </row>
    <row r="41" spans="1:24" s="81" customFormat="1" ht="15" customHeight="1" x14ac:dyDescent="0.2">
      <c r="A41" s="115"/>
      <c r="B41" s="116"/>
      <c r="C41" s="117"/>
      <c r="D41" s="117"/>
      <c r="E41" s="117"/>
      <c r="F41" s="118"/>
      <c r="G41" s="118"/>
      <c r="H41" s="118"/>
      <c r="I41" s="119"/>
      <c r="J41" s="231"/>
      <c r="K41" s="231"/>
      <c r="L41" s="231"/>
      <c r="M41" s="231"/>
      <c r="N41" s="231"/>
      <c r="O41" s="231"/>
      <c r="P41" s="231"/>
      <c r="Q41" s="79"/>
      <c r="R41" s="79"/>
      <c r="S41" s="80"/>
      <c r="T41" s="80"/>
      <c r="U41" s="80"/>
      <c r="V41" s="80"/>
      <c r="W41" s="80"/>
      <c r="X41" s="80"/>
    </row>
    <row r="42" spans="1:24" s="81" customFormat="1" ht="15" customHeight="1" thickBot="1" x14ac:dyDescent="0.3">
      <c r="A42" s="645" t="s">
        <v>53</v>
      </c>
      <c r="B42" s="645"/>
      <c r="C42" s="645"/>
      <c r="D42" s="645"/>
      <c r="E42" s="645"/>
      <c r="F42" s="645"/>
      <c r="G42" s="645"/>
      <c r="H42" s="645"/>
      <c r="I42" s="645"/>
      <c r="J42" s="231"/>
      <c r="K42" s="231"/>
      <c r="L42" s="231"/>
      <c r="M42" s="231"/>
      <c r="N42" s="231"/>
      <c r="O42" s="231"/>
      <c r="P42" s="231"/>
      <c r="Q42" s="79"/>
      <c r="R42" s="79"/>
      <c r="S42" s="80"/>
      <c r="T42" s="80"/>
      <c r="U42" s="80"/>
      <c r="V42" s="80"/>
      <c r="W42" s="80"/>
      <c r="X42" s="80"/>
    </row>
    <row r="43" spans="1:24" s="81" customFormat="1" ht="64.5" customHeight="1" thickTop="1" x14ac:dyDescent="0.2">
      <c r="A43" s="646" t="str">
        <f>A14</f>
        <v>Item</v>
      </c>
      <c r="B43" s="646" t="str">
        <f>B14</f>
        <v>Posto de Trabalho</v>
      </c>
      <c r="C43" s="648" t="s">
        <v>5</v>
      </c>
      <c r="D43" s="650" t="s">
        <v>271</v>
      </c>
      <c r="E43" s="399" t="s">
        <v>14</v>
      </c>
      <c r="F43" s="399" t="s">
        <v>12</v>
      </c>
      <c r="G43" s="652" t="s">
        <v>9</v>
      </c>
      <c r="H43" s="398" t="s">
        <v>27</v>
      </c>
      <c r="I43" s="654" t="s">
        <v>58</v>
      </c>
      <c r="J43" s="231"/>
      <c r="K43" s="231"/>
      <c r="L43" s="231"/>
      <c r="M43" s="231"/>
      <c r="N43" s="231"/>
      <c r="O43" s="231"/>
      <c r="P43" s="231"/>
      <c r="Q43" s="79"/>
      <c r="R43" s="79"/>
      <c r="S43" s="80"/>
      <c r="T43" s="80"/>
      <c r="U43" s="80"/>
      <c r="V43" s="80"/>
      <c r="W43" s="80"/>
      <c r="X43" s="80"/>
    </row>
    <row r="44" spans="1:24" s="81" customFormat="1" x14ac:dyDescent="0.2">
      <c r="A44" s="647"/>
      <c r="B44" s="647"/>
      <c r="C44" s="649"/>
      <c r="D44" s="651"/>
      <c r="E44" s="111">
        <v>0.2</v>
      </c>
      <c r="F44" s="111">
        <f>$F$15</f>
        <v>0</v>
      </c>
      <c r="G44" s="653"/>
      <c r="H44" s="386">
        <f>$H$15</f>
        <v>0</v>
      </c>
      <c r="I44" s="651"/>
      <c r="J44" s="231"/>
      <c r="K44" s="231"/>
      <c r="L44" s="231"/>
      <c r="M44" s="231"/>
      <c r="N44" s="231"/>
      <c r="O44" s="231"/>
      <c r="P44" s="231"/>
      <c r="Q44" s="79"/>
      <c r="R44" s="79"/>
      <c r="S44" s="80"/>
      <c r="T44" s="80"/>
      <c r="U44" s="80"/>
      <c r="V44" s="80"/>
      <c r="W44" s="80"/>
      <c r="X44" s="80"/>
    </row>
    <row r="45" spans="1:24" s="81" customFormat="1" ht="15" customHeight="1" x14ac:dyDescent="0.2">
      <c r="A45" s="128">
        <f>$A$15</f>
        <v>1</v>
      </c>
      <c r="B45" s="129" t="str">
        <f>$B$15</f>
        <v>Analista de Redes e de Comunicação de Dados Sênior</v>
      </c>
      <c r="C45" s="112">
        <f>'L1'!$F$18</f>
        <v>0</v>
      </c>
      <c r="D45" s="113">
        <f>(((C45/(D15))*1.1428571)*1.2)*1.5</f>
        <v>0</v>
      </c>
      <c r="E45" s="113">
        <f t="shared" ref="E45:E47" si="23">D45*$E$44</f>
        <v>0</v>
      </c>
      <c r="F45" s="114">
        <f t="shared" ref="F45:F47" si="24">(D45+E45)*$F$44</f>
        <v>0</v>
      </c>
      <c r="G45" s="112">
        <f t="shared" ref="G45:G47" si="25">D45+E45+F45</f>
        <v>0</v>
      </c>
      <c r="H45" s="112">
        <f t="shared" ref="H45:H47" si="26">G45*$H$15</f>
        <v>0</v>
      </c>
      <c r="I45" s="131">
        <f t="shared" ref="I45:I47" si="27">ROUND((G45+H45),2)</f>
        <v>0</v>
      </c>
      <c r="J45" s="231">
        <f>I45*40</f>
        <v>0</v>
      </c>
      <c r="K45" s="231">
        <f>J45*3</f>
        <v>0</v>
      </c>
      <c r="L45" s="231"/>
      <c r="M45" s="231"/>
      <c r="N45" s="231"/>
      <c r="O45" s="231"/>
      <c r="P45" s="231"/>
      <c r="Q45" s="79"/>
      <c r="R45" s="79"/>
      <c r="S45" s="80"/>
      <c r="T45" s="80"/>
      <c r="U45" s="80"/>
      <c r="V45" s="80"/>
      <c r="W45" s="80"/>
      <c r="X45" s="80"/>
    </row>
    <row r="46" spans="1:24" s="81" customFormat="1" ht="15" customHeight="1" x14ac:dyDescent="0.2">
      <c r="A46" s="379">
        <f>$A$16</f>
        <v>2</v>
      </c>
      <c r="B46" s="380" t="str">
        <f>$B$16</f>
        <v>Técnico de Manutenção de Equipamentos de Informática Sênior</v>
      </c>
      <c r="C46" s="112">
        <f>'L1'!$F$29</f>
        <v>0</v>
      </c>
      <c r="D46" s="113">
        <f>(((C46/(D16))*1.1428571)*1.2)*1.5</f>
        <v>0</v>
      </c>
      <c r="E46" s="112">
        <f>D46*$E$44</f>
        <v>0</v>
      </c>
      <c r="F46" s="382">
        <f>(D46+E46)*$F$44</f>
        <v>0</v>
      </c>
      <c r="G46" s="112">
        <f>D46+E46+F46</f>
        <v>0</v>
      </c>
      <c r="H46" s="112">
        <f t="shared" si="26"/>
        <v>0</v>
      </c>
      <c r="I46" s="381">
        <f>ROUND((G46+H46),2)</f>
        <v>0</v>
      </c>
      <c r="J46" s="231">
        <f>I46*40</f>
        <v>0</v>
      </c>
      <c r="K46" s="231">
        <f>J46*3</f>
        <v>0</v>
      </c>
      <c r="L46" s="231"/>
      <c r="M46" s="231"/>
      <c r="N46" s="231"/>
      <c r="O46" s="231"/>
      <c r="P46" s="231"/>
      <c r="Q46" s="79"/>
      <c r="R46" s="79"/>
      <c r="S46" s="80"/>
      <c r="T46" s="80"/>
      <c r="U46" s="80"/>
      <c r="V46" s="80"/>
      <c r="W46" s="80"/>
      <c r="X46" s="80"/>
    </row>
    <row r="47" spans="1:24" s="81" customFormat="1" ht="15" customHeight="1" x14ac:dyDescent="0.2">
      <c r="A47" s="379">
        <f>$A$17</f>
        <v>3</v>
      </c>
      <c r="B47" s="380" t="str">
        <f>$B$17</f>
        <v>Administrador de Sistemas Operacionais Sênior</v>
      </c>
      <c r="C47" s="112">
        <f>'L1'!$F$41</f>
        <v>0</v>
      </c>
      <c r="D47" s="113">
        <f>(((C47/(D17))*1.1428571)*1.2)*1.5</f>
        <v>0</v>
      </c>
      <c r="E47" s="112">
        <f t="shared" si="23"/>
        <v>0</v>
      </c>
      <c r="F47" s="382">
        <f t="shared" si="24"/>
        <v>0</v>
      </c>
      <c r="G47" s="112">
        <f t="shared" si="25"/>
        <v>0</v>
      </c>
      <c r="H47" s="112">
        <f t="shared" si="26"/>
        <v>0</v>
      </c>
      <c r="I47" s="381">
        <f t="shared" si="27"/>
        <v>0</v>
      </c>
      <c r="J47" s="231">
        <f t="shared" ref="J47" si="28">I47*40</f>
        <v>0</v>
      </c>
      <c r="K47" s="231">
        <f>J47*3</f>
        <v>0</v>
      </c>
      <c r="L47" s="231"/>
      <c r="M47" s="231"/>
      <c r="N47" s="231"/>
      <c r="O47" s="231"/>
      <c r="P47" s="231"/>
      <c r="Q47" s="79"/>
      <c r="R47" s="79"/>
      <c r="S47" s="80"/>
      <c r="T47" s="80"/>
      <c r="U47" s="80"/>
      <c r="V47" s="80"/>
      <c r="W47" s="80"/>
      <c r="X47" s="80"/>
    </row>
    <row r="48" spans="1:24" s="81" customFormat="1" ht="15" customHeight="1" x14ac:dyDescent="0.2">
      <c r="A48" s="115"/>
      <c r="B48" s="116"/>
      <c r="C48" s="117"/>
      <c r="D48" s="117"/>
      <c r="E48" s="117"/>
      <c r="F48" s="118"/>
      <c r="G48" s="118"/>
      <c r="H48" s="118"/>
      <c r="I48" s="119"/>
      <c r="J48" s="231"/>
      <c r="K48" s="80"/>
      <c r="L48" s="231"/>
      <c r="M48" s="231"/>
      <c r="N48" s="231"/>
      <c r="O48" s="231"/>
      <c r="P48" s="231"/>
      <c r="Q48" s="79"/>
      <c r="R48" s="79"/>
      <c r="S48" s="80"/>
      <c r="T48" s="80"/>
      <c r="U48" s="80"/>
      <c r="V48" s="80"/>
      <c r="W48" s="80"/>
      <c r="X48" s="80"/>
    </row>
    <row r="49" spans="1:24" s="81" customFormat="1" ht="15" customHeight="1" thickBot="1" x14ac:dyDescent="0.3">
      <c r="A49" s="645" t="s">
        <v>268</v>
      </c>
      <c r="B49" s="645"/>
      <c r="C49" s="645"/>
      <c r="D49" s="645"/>
      <c r="E49" s="645"/>
      <c r="F49" s="645"/>
      <c r="G49" s="645"/>
      <c r="H49" s="645"/>
      <c r="I49" s="645"/>
      <c r="J49" s="231"/>
      <c r="K49" s="231"/>
      <c r="L49" s="231"/>
      <c r="M49" s="231"/>
      <c r="N49" s="231"/>
      <c r="O49" s="231"/>
      <c r="P49" s="231"/>
      <c r="Q49" s="79"/>
      <c r="R49" s="79"/>
      <c r="S49" s="80"/>
      <c r="T49" s="80"/>
      <c r="U49" s="80"/>
      <c r="V49" s="80"/>
      <c r="W49" s="80"/>
      <c r="X49" s="80"/>
    </row>
    <row r="50" spans="1:24" s="81" customFormat="1" ht="64.5" customHeight="1" thickTop="1" x14ac:dyDescent="0.2">
      <c r="A50" s="646" t="str">
        <f>A14</f>
        <v>Item</v>
      </c>
      <c r="B50" s="646" t="str">
        <f>B14</f>
        <v>Posto de Trabalho</v>
      </c>
      <c r="C50" s="648" t="s">
        <v>5</v>
      </c>
      <c r="D50" s="650" t="s">
        <v>272</v>
      </c>
      <c r="E50" s="399" t="s">
        <v>14</v>
      </c>
      <c r="F50" s="399" t="s">
        <v>12</v>
      </c>
      <c r="G50" s="652" t="s">
        <v>9</v>
      </c>
      <c r="H50" s="398" t="s">
        <v>27</v>
      </c>
      <c r="I50" s="654" t="s">
        <v>264</v>
      </c>
      <c r="J50" s="231"/>
      <c r="K50" s="231"/>
      <c r="L50" s="231"/>
      <c r="M50" s="231"/>
      <c r="N50" s="231"/>
      <c r="O50" s="231"/>
      <c r="P50" s="231"/>
      <c r="Q50" s="79"/>
      <c r="R50" s="79"/>
      <c r="S50" s="80"/>
      <c r="T50" s="80"/>
      <c r="U50" s="80"/>
      <c r="V50" s="80"/>
      <c r="W50" s="80"/>
      <c r="X50" s="80"/>
    </row>
    <row r="51" spans="1:24" s="81" customFormat="1" x14ac:dyDescent="0.2">
      <c r="A51" s="647"/>
      <c r="B51" s="647"/>
      <c r="C51" s="649"/>
      <c r="D51" s="651"/>
      <c r="E51" s="111">
        <v>0.2</v>
      </c>
      <c r="F51" s="111">
        <f>$F$15</f>
        <v>0</v>
      </c>
      <c r="G51" s="653"/>
      <c r="H51" s="386">
        <f>$H$15</f>
        <v>0</v>
      </c>
      <c r="I51" s="651"/>
      <c r="J51" s="231"/>
      <c r="K51" s="231"/>
      <c r="L51" s="231"/>
      <c r="M51" s="231"/>
      <c r="N51" s="231"/>
      <c r="O51" s="231"/>
      <c r="P51" s="231"/>
      <c r="Q51" s="79"/>
      <c r="R51" s="79"/>
      <c r="S51" s="80"/>
      <c r="T51" s="80"/>
      <c r="U51" s="80"/>
      <c r="V51" s="80"/>
      <c r="W51" s="80"/>
      <c r="X51" s="80"/>
    </row>
    <row r="52" spans="1:24" s="81" customFormat="1" ht="15" customHeight="1" x14ac:dyDescent="0.2">
      <c r="A52" s="317">
        <f>$A$15</f>
        <v>1</v>
      </c>
      <c r="B52" s="318" t="str">
        <f>$B$15</f>
        <v>Analista de Redes e de Comunicação de Dados Sênior</v>
      </c>
      <c r="C52" s="319">
        <f>'L1'!$F$18</f>
        <v>0</v>
      </c>
      <c r="D52" s="319">
        <f>(((C52/(D15))*1.1428571)*1.3)*1.75</f>
        <v>0</v>
      </c>
      <c r="E52" s="319">
        <f t="shared" ref="E52" si="29">D52*$E$44</f>
        <v>0</v>
      </c>
      <c r="F52" s="321">
        <f t="shared" ref="F52" si="30">(D52+E52)*$F$44</f>
        <v>0</v>
      </c>
      <c r="G52" s="319">
        <f t="shared" ref="G52" si="31">D52+E52+F52</f>
        <v>0</v>
      </c>
      <c r="H52" s="319">
        <f t="shared" ref="H52:H54" si="32">G52*$H$15</f>
        <v>0</v>
      </c>
      <c r="I52" s="320">
        <f t="shared" ref="I52" si="33">ROUND((G52+H52),2)</f>
        <v>0</v>
      </c>
      <c r="J52" s="231">
        <f>I52*40</f>
        <v>0</v>
      </c>
      <c r="K52" s="231">
        <f>J52*3</f>
        <v>0</v>
      </c>
      <c r="L52" s="231"/>
      <c r="M52" s="231"/>
      <c r="N52" s="231"/>
      <c r="O52" s="231"/>
      <c r="P52" s="231"/>
      <c r="Q52" s="79"/>
      <c r="R52" s="79"/>
      <c r="S52" s="80"/>
      <c r="T52" s="80"/>
      <c r="U52" s="80"/>
      <c r="V52" s="80"/>
      <c r="W52" s="80"/>
      <c r="X52" s="80"/>
    </row>
    <row r="53" spans="1:24" s="81" customFormat="1" ht="15" customHeight="1" x14ac:dyDescent="0.2">
      <c r="A53" s="317">
        <f>$A$16</f>
        <v>2</v>
      </c>
      <c r="B53" s="318" t="str">
        <f>$B$16</f>
        <v>Técnico de Manutenção de Equipamentos de Informática Sênior</v>
      </c>
      <c r="C53" s="319">
        <f>'L1'!$F$29</f>
        <v>0</v>
      </c>
      <c r="D53" s="319">
        <f>(((C53/(D16))*1.1428571)*1.3)*1.75</f>
        <v>0</v>
      </c>
      <c r="E53" s="319">
        <f>D53*$E$44</f>
        <v>0</v>
      </c>
      <c r="F53" s="321">
        <f>(D53+E53)*$F$44</f>
        <v>0</v>
      </c>
      <c r="G53" s="319">
        <f>D53+E53+F53</f>
        <v>0</v>
      </c>
      <c r="H53" s="319">
        <f t="shared" si="32"/>
        <v>0</v>
      </c>
      <c r="I53" s="320">
        <f>ROUND((G53+H53),2)</f>
        <v>0</v>
      </c>
      <c r="J53" s="231">
        <f>I53*40</f>
        <v>0</v>
      </c>
      <c r="K53" s="231">
        <f>J53*3</f>
        <v>0</v>
      </c>
      <c r="L53" s="231"/>
      <c r="M53" s="231"/>
      <c r="N53" s="231"/>
      <c r="O53" s="231"/>
      <c r="P53" s="231"/>
      <c r="Q53" s="79"/>
      <c r="R53" s="79"/>
      <c r="S53" s="80"/>
      <c r="T53" s="80"/>
      <c r="U53" s="80"/>
      <c r="V53" s="80"/>
      <c r="W53" s="80"/>
      <c r="X53" s="80"/>
    </row>
    <row r="54" spans="1:24" s="81" customFormat="1" ht="15" customHeight="1" x14ac:dyDescent="0.2">
      <c r="A54" s="317">
        <f>$A$17</f>
        <v>3</v>
      </c>
      <c r="B54" s="318" t="str">
        <f>$B$17</f>
        <v>Administrador de Sistemas Operacionais Sênior</v>
      </c>
      <c r="C54" s="319">
        <f>'L1'!$F$41</f>
        <v>0</v>
      </c>
      <c r="D54" s="319">
        <f>(((C54/(D17))*1.1428571)*1.3)*1.75</f>
        <v>0</v>
      </c>
      <c r="E54" s="319">
        <f t="shared" ref="E54" si="34">D54*$E$44</f>
        <v>0</v>
      </c>
      <c r="F54" s="321">
        <f t="shared" ref="F54" si="35">(D54+E54)*$F$44</f>
        <v>0</v>
      </c>
      <c r="G54" s="319">
        <f t="shared" ref="G54" si="36">D54+E54+F54</f>
        <v>0</v>
      </c>
      <c r="H54" s="319">
        <f t="shared" si="32"/>
        <v>0</v>
      </c>
      <c r="I54" s="320">
        <f t="shared" ref="I54" si="37">ROUND((G54+H54),2)</f>
        <v>0</v>
      </c>
      <c r="J54" s="231">
        <f t="shared" ref="J54" si="38">I54*40</f>
        <v>0</v>
      </c>
      <c r="K54" s="231">
        <f>J54*3</f>
        <v>0</v>
      </c>
      <c r="L54" s="231"/>
      <c r="M54" s="231"/>
      <c r="N54" s="231"/>
      <c r="O54" s="231"/>
      <c r="P54" s="231"/>
      <c r="Q54" s="79"/>
      <c r="R54" s="79"/>
      <c r="S54" s="80"/>
      <c r="T54" s="80"/>
      <c r="U54" s="80"/>
      <c r="V54" s="80"/>
      <c r="W54" s="80"/>
      <c r="X54" s="80"/>
    </row>
    <row r="55" spans="1:24" s="81" customFormat="1" ht="15" customHeight="1" x14ac:dyDescent="0.2">
      <c r="A55" s="665" t="s">
        <v>266</v>
      </c>
      <c r="B55" s="665"/>
      <c r="C55" s="665"/>
      <c r="D55" s="665"/>
      <c r="E55" s="665"/>
      <c r="F55" s="665"/>
      <c r="G55" s="665"/>
      <c r="H55" s="665"/>
      <c r="I55" s="665"/>
      <c r="J55" s="311"/>
      <c r="K55" s="231"/>
      <c r="L55" s="231"/>
      <c r="M55" s="231"/>
      <c r="N55" s="231"/>
      <c r="O55" s="231"/>
      <c r="P55" s="231"/>
      <c r="Q55" s="79"/>
      <c r="R55" s="79"/>
      <c r="S55" s="80"/>
      <c r="T55" s="80"/>
      <c r="U55" s="80"/>
      <c r="V55" s="80"/>
      <c r="W55" s="80"/>
      <c r="X55" s="80"/>
    </row>
    <row r="56" spans="1:24" s="81" customFormat="1" ht="15" customHeight="1" x14ac:dyDescent="0.2">
      <c r="A56" s="643" t="s">
        <v>265</v>
      </c>
      <c r="B56" s="643"/>
      <c r="C56" s="643"/>
      <c r="D56" s="643"/>
      <c r="E56" s="643"/>
      <c r="F56" s="643"/>
      <c r="G56" s="643"/>
      <c r="H56" s="643"/>
      <c r="I56" s="643"/>
      <c r="J56" s="311"/>
      <c r="K56" s="231"/>
      <c r="L56" s="231"/>
      <c r="M56" s="231"/>
      <c r="N56" s="231"/>
      <c r="O56" s="231"/>
      <c r="P56" s="231"/>
      <c r="Q56" s="79"/>
      <c r="R56" s="79"/>
      <c r="S56" s="80"/>
      <c r="T56" s="80"/>
      <c r="U56" s="80"/>
      <c r="V56" s="80"/>
      <c r="W56" s="80"/>
      <c r="X56" s="80"/>
    </row>
    <row r="57" spans="1:24" s="81" customFormat="1" ht="15" customHeight="1" x14ac:dyDescent="0.2">
      <c r="A57" s="115"/>
      <c r="B57" s="116"/>
      <c r="C57" s="117"/>
      <c r="D57" s="117"/>
      <c r="E57" s="117"/>
      <c r="F57" s="118"/>
      <c r="G57" s="118"/>
      <c r="H57" s="118"/>
      <c r="I57" s="119"/>
      <c r="J57" s="231"/>
      <c r="K57" s="231"/>
      <c r="L57" s="231"/>
      <c r="M57" s="231"/>
      <c r="N57" s="231"/>
      <c r="O57" s="231"/>
      <c r="P57" s="231"/>
      <c r="Q57" s="79"/>
      <c r="R57" s="79"/>
      <c r="S57" s="80"/>
      <c r="T57" s="80"/>
      <c r="U57" s="80"/>
      <c r="V57" s="80"/>
      <c r="W57" s="80"/>
      <c r="X57" s="80"/>
    </row>
    <row r="58" spans="1:24" s="81" customFormat="1" ht="15" customHeight="1" thickBot="1" x14ac:dyDescent="0.3">
      <c r="A58" s="645" t="s">
        <v>52</v>
      </c>
      <c r="B58" s="645"/>
      <c r="C58" s="645"/>
      <c r="D58" s="645"/>
      <c r="E58" s="645"/>
      <c r="F58" s="645"/>
      <c r="G58" s="645"/>
      <c r="H58" s="645"/>
      <c r="I58" s="645"/>
      <c r="J58" s="231"/>
      <c r="K58" s="231"/>
      <c r="L58" s="231"/>
      <c r="M58" s="231"/>
      <c r="N58" s="231"/>
      <c r="O58" s="231"/>
      <c r="P58" s="231"/>
      <c r="Q58" s="231"/>
      <c r="R58" s="79"/>
      <c r="S58" s="80"/>
      <c r="T58" s="80"/>
      <c r="U58" s="80"/>
      <c r="V58" s="80"/>
      <c r="W58" s="80"/>
      <c r="X58" s="80"/>
    </row>
    <row r="59" spans="1:24" s="81" customFormat="1" ht="64.5" customHeight="1" thickTop="1" x14ac:dyDescent="0.2">
      <c r="A59" s="646" t="str">
        <f>A14</f>
        <v>Item</v>
      </c>
      <c r="B59" s="646" t="str">
        <f>B14</f>
        <v>Posto de Trabalho</v>
      </c>
      <c r="C59" s="648" t="s">
        <v>5</v>
      </c>
      <c r="D59" s="650" t="s">
        <v>273</v>
      </c>
      <c r="E59" s="399" t="s">
        <v>14</v>
      </c>
      <c r="F59" s="399" t="s">
        <v>12</v>
      </c>
      <c r="G59" s="652" t="s">
        <v>9</v>
      </c>
      <c r="H59" s="398" t="s">
        <v>27</v>
      </c>
      <c r="I59" s="654" t="s">
        <v>59</v>
      </c>
      <c r="J59" s="231"/>
      <c r="K59" s="231"/>
      <c r="L59" s="231"/>
      <c r="M59" s="231"/>
      <c r="N59" s="231"/>
      <c r="O59" s="231"/>
      <c r="P59" s="231"/>
      <c r="Q59" s="231"/>
      <c r="R59" s="79"/>
      <c r="S59" s="80"/>
      <c r="T59" s="80"/>
      <c r="U59" s="80"/>
      <c r="V59" s="80"/>
      <c r="W59" s="80"/>
      <c r="X59" s="80"/>
    </row>
    <row r="60" spans="1:24" s="81" customFormat="1" ht="15" customHeight="1" x14ac:dyDescent="0.2">
      <c r="A60" s="647"/>
      <c r="B60" s="647"/>
      <c r="C60" s="649"/>
      <c r="D60" s="651"/>
      <c r="E60" s="111">
        <v>0.2</v>
      </c>
      <c r="F60" s="111">
        <f>$F$15</f>
        <v>0</v>
      </c>
      <c r="G60" s="653"/>
      <c r="H60" s="386">
        <f>$H$15</f>
        <v>0</v>
      </c>
      <c r="I60" s="651"/>
      <c r="J60" s="231"/>
      <c r="K60" s="231"/>
      <c r="L60" s="231"/>
      <c r="M60" s="231"/>
      <c r="N60" s="231"/>
      <c r="O60" s="231"/>
      <c r="P60" s="231"/>
      <c r="Q60" s="231"/>
      <c r="R60" s="79"/>
      <c r="S60" s="80"/>
      <c r="T60" s="80"/>
      <c r="U60" s="80"/>
      <c r="V60" s="80"/>
      <c r="W60" s="80"/>
      <c r="X60" s="80"/>
    </row>
    <row r="61" spans="1:24" s="81" customFormat="1" ht="15" customHeight="1" x14ac:dyDescent="0.2">
      <c r="A61" s="128">
        <f>$A$15</f>
        <v>1</v>
      </c>
      <c r="B61" s="129" t="str">
        <f>$B$15</f>
        <v>Analista de Redes e de Comunicação de Dados Sênior</v>
      </c>
      <c r="C61" s="112">
        <f>'L1'!$F$18</f>
        <v>0</v>
      </c>
      <c r="D61" s="113">
        <f>(((C61/(D15))*1.1428571)*1.2)*2</f>
        <v>0</v>
      </c>
      <c r="E61" s="113">
        <f t="shared" ref="E61:E63" si="39">D61*$E$60</f>
        <v>0</v>
      </c>
      <c r="F61" s="114">
        <f t="shared" ref="F61:F63" si="40">(D61+E61)*$F$60</f>
        <v>0</v>
      </c>
      <c r="G61" s="112">
        <f t="shared" ref="G61:G63" si="41">D61+E61+F61</f>
        <v>0</v>
      </c>
      <c r="H61" s="112">
        <f t="shared" ref="H61:H63" si="42">G61*$H$15</f>
        <v>0</v>
      </c>
      <c r="I61" s="131">
        <f t="shared" ref="I61:I63" si="43">ROUND((G61+H61),2)</f>
        <v>0</v>
      </c>
      <c r="J61" s="231">
        <f>I61*40</f>
        <v>0</v>
      </c>
      <c r="K61" s="231">
        <f>J61*3</f>
        <v>0</v>
      </c>
      <c r="L61" s="231"/>
      <c r="M61" s="231"/>
      <c r="N61" s="231"/>
      <c r="O61" s="231"/>
      <c r="P61" s="231"/>
      <c r="Q61" s="79"/>
      <c r="R61" s="79"/>
      <c r="S61" s="80"/>
      <c r="T61" s="80"/>
      <c r="U61" s="80"/>
      <c r="V61" s="80"/>
      <c r="W61" s="80"/>
      <c r="X61" s="80"/>
    </row>
    <row r="62" spans="1:24" s="81" customFormat="1" ht="15" customHeight="1" x14ac:dyDescent="0.2">
      <c r="A62" s="379">
        <f>$A$16</f>
        <v>2</v>
      </c>
      <c r="B62" s="380" t="str">
        <f>$B$16</f>
        <v>Técnico de Manutenção de Equipamentos de Informática Sênior</v>
      </c>
      <c r="C62" s="112">
        <f>'L1'!$F$29</f>
        <v>0</v>
      </c>
      <c r="D62" s="112">
        <f>(((C62/(D16))*1.1428571)*1.2)*2</f>
        <v>0</v>
      </c>
      <c r="E62" s="112">
        <f t="shared" si="39"/>
        <v>0</v>
      </c>
      <c r="F62" s="382">
        <f t="shared" si="40"/>
        <v>0</v>
      </c>
      <c r="G62" s="112">
        <f t="shared" si="41"/>
        <v>0</v>
      </c>
      <c r="H62" s="112">
        <f t="shared" si="42"/>
        <v>0</v>
      </c>
      <c r="I62" s="381">
        <f t="shared" si="43"/>
        <v>0</v>
      </c>
      <c r="J62" s="231">
        <f t="shared" ref="J62:J63" si="44">I62*40</f>
        <v>0</v>
      </c>
      <c r="K62" s="231">
        <f t="shared" ref="K62:K63" si="45">J62*3</f>
        <v>0</v>
      </c>
      <c r="L62" s="231"/>
      <c r="M62" s="231"/>
      <c r="N62" s="231"/>
      <c r="O62" s="231"/>
      <c r="P62" s="231"/>
      <c r="Q62" s="79"/>
      <c r="R62" s="79"/>
      <c r="S62" s="80"/>
      <c r="T62" s="80"/>
      <c r="U62" s="80"/>
      <c r="V62" s="80"/>
      <c r="W62" s="80"/>
      <c r="X62" s="80"/>
    </row>
    <row r="63" spans="1:24" s="81" customFormat="1" ht="15" customHeight="1" x14ac:dyDescent="0.2">
      <c r="A63" s="379">
        <f>$A$17</f>
        <v>3</v>
      </c>
      <c r="B63" s="380" t="str">
        <f>$B$17</f>
        <v>Administrador de Sistemas Operacionais Sênior</v>
      </c>
      <c r="C63" s="112">
        <f>'L1'!$F$41</f>
        <v>0</v>
      </c>
      <c r="D63" s="112">
        <f>(((C63/(D17))*1.1428571)*1.2)*2</f>
        <v>0</v>
      </c>
      <c r="E63" s="112">
        <f t="shared" si="39"/>
        <v>0</v>
      </c>
      <c r="F63" s="382">
        <f t="shared" si="40"/>
        <v>0</v>
      </c>
      <c r="G63" s="112">
        <f t="shared" si="41"/>
        <v>0</v>
      </c>
      <c r="H63" s="112">
        <f t="shared" si="42"/>
        <v>0</v>
      </c>
      <c r="I63" s="381">
        <f t="shared" si="43"/>
        <v>0</v>
      </c>
      <c r="J63" s="231">
        <f t="shared" si="44"/>
        <v>0</v>
      </c>
      <c r="K63" s="231">
        <f t="shared" si="45"/>
        <v>0</v>
      </c>
      <c r="L63" s="231"/>
      <c r="M63" s="231"/>
      <c r="N63" s="231"/>
      <c r="O63" s="231"/>
      <c r="P63" s="231"/>
      <c r="Q63" s="79"/>
      <c r="R63" s="79"/>
      <c r="S63" s="80"/>
      <c r="T63" s="80"/>
      <c r="U63" s="80"/>
      <c r="V63" s="80"/>
      <c r="W63" s="80"/>
      <c r="X63" s="80"/>
    </row>
    <row r="64" spans="1:24" s="81" customFormat="1" ht="15" customHeight="1" x14ac:dyDescent="0.2">
      <c r="A64" s="115"/>
      <c r="B64" s="116"/>
      <c r="C64" s="117"/>
      <c r="D64" s="117"/>
      <c r="E64" s="117"/>
      <c r="F64" s="118"/>
      <c r="G64" s="118"/>
      <c r="H64" s="118"/>
      <c r="I64" s="119"/>
      <c r="J64" s="231"/>
      <c r="K64" s="231"/>
      <c r="L64" s="231"/>
      <c r="M64" s="231"/>
      <c r="N64" s="231"/>
      <c r="O64" s="231"/>
      <c r="P64" s="231"/>
      <c r="Q64" s="79"/>
      <c r="R64" s="79"/>
      <c r="S64" s="80"/>
      <c r="T64" s="80"/>
      <c r="U64" s="80"/>
      <c r="V64" s="80"/>
      <c r="W64" s="80"/>
      <c r="X64" s="80"/>
    </row>
    <row r="65" spans="1:24" s="81" customFormat="1" ht="15" customHeight="1" thickBot="1" x14ac:dyDescent="0.3">
      <c r="A65" s="645" t="s">
        <v>269</v>
      </c>
      <c r="B65" s="645"/>
      <c r="C65" s="645"/>
      <c r="D65" s="645"/>
      <c r="E65" s="645"/>
      <c r="F65" s="645"/>
      <c r="G65" s="645"/>
      <c r="H65" s="645"/>
      <c r="I65" s="645"/>
      <c r="J65" s="231"/>
      <c r="K65" s="231"/>
      <c r="L65" s="231"/>
      <c r="M65" s="231"/>
      <c r="N65" s="231"/>
      <c r="O65" s="231"/>
      <c r="P65" s="231"/>
      <c r="Q65" s="231"/>
      <c r="R65" s="79"/>
      <c r="S65" s="80"/>
      <c r="T65" s="80"/>
      <c r="U65" s="80"/>
      <c r="V65" s="80"/>
      <c r="W65" s="80"/>
      <c r="X65" s="80"/>
    </row>
    <row r="66" spans="1:24" s="81" customFormat="1" ht="64.5" customHeight="1" thickTop="1" x14ac:dyDescent="0.2">
      <c r="A66" s="646" t="str">
        <f>A21</f>
        <v>Item</v>
      </c>
      <c r="B66" s="646" t="str">
        <f>B21</f>
        <v>Posto de Trabalho</v>
      </c>
      <c r="C66" s="648" t="s">
        <v>5</v>
      </c>
      <c r="D66" s="650" t="s">
        <v>263</v>
      </c>
      <c r="E66" s="399" t="s">
        <v>14</v>
      </c>
      <c r="F66" s="399" t="s">
        <v>12</v>
      </c>
      <c r="G66" s="652" t="s">
        <v>9</v>
      </c>
      <c r="H66" s="398" t="s">
        <v>27</v>
      </c>
      <c r="I66" s="654" t="s">
        <v>59</v>
      </c>
      <c r="J66" s="231"/>
      <c r="K66" s="231"/>
      <c r="L66" s="231"/>
      <c r="M66" s="231"/>
      <c r="N66" s="231"/>
      <c r="O66" s="231"/>
      <c r="P66" s="231"/>
      <c r="Q66" s="231"/>
      <c r="R66" s="79"/>
      <c r="S66" s="80"/>
      <c r="T66" s="80"/>
      <c r="U66" s="80"/>
      <c r="V66" s="80"/>
      <c r="W66" s="80"/>
      <c r="X66" s="80"/>
    </row>
    <row r="67" spans="1:24" s="81" customFormat="1" ht="15" customHeight="1" x14ac:dyDescent="0.2">
      <c r="A67" s="647"/>
      <c r="B67" s="647"/>
      <c r="C67" s="649"/>
      <c r="D67" s="651"/>
      <c r="E67" s="111">
        <v>0.2</v>
      </c>
      <c r="F67" s="111">
        <f>$F$15</f>
        <v>0</v>
      </c>
      <c r="G67" s="653"/>
      <c r="H67" s="386">
        <f>$H$15</f>
        <v>0</v>
      </c>
      <c r="I67" s="651"/>
      <c r="J67" s="231"/>
      <c r="K67" s="231"/>
      <c r="L67" s="231"/>
      <c r="M67" s="231"/>
      <c r="N67" s="231"/>
      <c r="O67" s="231"/>
      <c r="P67" s="231"/>
      <c r="Q67" s="231"/>
      <c r="R67" s="79"/>
      <c r="S67" s="80"/>
      <c r="T67" s="80"/>
      <c r="U67" s="80"/>
      <c r="V67" s="80"/>
      <c r="W67" s="80"/>
      <c r="X67" s="80"/>
    </row>
    <row r="68" spans="1:24" s="81" customFormat="1" ht="15" customHeight="1" x14ac:dyDescent="0.2">
      <c r="A68" s="317">
        <f>$A$15</f>
        <v>1</v>
      </c>
      <c r="B68" s="318" t="str">
        <f>$B$15</f>
        <v>Analista de Redes e de Comunicação de Dados Sênior</v>
      </c>
      <c r="C68" s="319">
        <f>'L1'!$F$18</f>
        <v>0</v>
      </c>
      <c r="D68" s="319">
        <f>(((C68/(D15))*1.1428571)*1.3)*2</f>
        <v>0</v>
      </c>
      <c r="E68" s="319">
        <f t="shared" ref="E68:E70" si="46">D68*$E$60</f>
        <v>0</v>
      </c>
      <c r="F68" s="321">
        <f t="shared" ref="F68:F70" si="47">(D68+E68)*$F$60</f>
        <v>0</v>
      </c>
      <c r="G68" s="319">
        <f t="shared" ref="G68:G70" si="48">D68+E68+F68</f>
        <v>0</v>
      </c>
      <c r="H68" s="319">
        <f t="shared" ref="H68:H70" si="49">G68*$H$15</f>
        <v>0</v>
      </c>
      <c r="I68" s="320">
        <f t="shared" ref="I68:I70" si="50">ROUND((G68+H68),2)</f>
        <v>0</v>
      </c>
      <c r="J68" s="231">
        <f>I68*40</f>
        <v>0</v>
      </c>
      <c r="K68" s="231">
        <f>J68*3</f>
        <v>0</v>
      </c>
      <c r="L68" s="231"/>
      <c r="M68" s="231"/>
      <c r="N68" s="231"/>
      <c r="O68" s="231"/>
      <c r="P68" s="231"/>
      <c r="Q68" s="79"/>
      <c r="R68" s="79"/>
      <c r="S68" s="80"/>
      <c r="T68" s="80"/>
      <c r="U68" s="80"/>
      <c r="V68" s="80"/>
      <c r="W68" s="80"/>
      <c r="X68" s="80"/>
    </row>
    <row r="69" spans="1:24" s="81" customFormat="1" ht="15" customHeight="1" x14ac:dyDescent="0.2">
      <c r="A69" s="317">
        <f>$A$16</f>
        <v>2</v>
      </c>
      <c r="B69" s="318" t="str">
        <f>$B$16</f>
        <v>Técnico de Manutenção de Equipamentos de Informática Sênior</v>
      </c>
      <c r="C69" s="319">
        <f>'L1'!$F$29</f>
        <v>0</v>
      </c>
      <c r="D69" s="319">
        <f>(((C69/(D16))*1.1428571)*1.3)*2</f>
        <v>0</v>
      </c>
      <c r="E69" s="319">
        <f t="shared" si="46"/>
        <v>0</v>
      </c>
      <c r="F69" s="321">
        <f t="shared" si="47"/>
        <v>0</v>
      </c>
      <c r="G69" s="319">
        <f t="shared" si="48"/>
        <v>0</v>
      </c>
      <c r="H69" s="319">
        <f t="shared" si="49"/>
        <v>0</v>
      </c>
      <c r="I69" s="320">
        <f t="shared" si="50"/>
        <v>0</v>
      </c>
      <c r="J69" s="231">
        <f t="shared" ref="J69:J70" si="51">I69*40</f>
        <v>0</v>
      </c>
      <c r="K69" s="231">
        <f t="shared" ref="K69:K70" si="52">J69*3</f>
        <v>0</v>
      </c>
      <c r="L69" s="231"/>
      <c r="M69" s="231"/>
      <c r="N69" s="231"/>
      <c r="O69" s="231"/>
      <c r="P69" s="231"/>
      <c r="Q69" s="79"/>
      <c r="R69" s="79"/>
      <c r="S69" s="80"/>
      <c r="T69" s="80"/>
      <c r="U69" s="80"/>
      <c r="V69" s="80"/>
      <c r="W69" s="80"/>
      <c r="X69" s="80"/>
    </row>
    <row r="70" spans="1:24" s="81" customFormat="1" ht="15" customHeight="1" x14ac:dyDescent="0.2">
      <c r="A70" s="317">
        <f>$A$17</f>
        <v>3</v>
      </c>
      <c r="B70" s="318" t="str">
        <f>$B$17</f>
        <v>Administrador de Sistemas Operacionais Sênior</v>
      </c>
      <c r="C70" s="319">
        <f>'L1'!$F$41</f>
        <v>0</v>
      </c>
      <c r="D70" s="319">
        <f>(((C70/(D17))*1.1428571)*1.3)*2</f>
        <v>0</v>
      </c>
      <c r="E70" s="319">
        <f t="shared" si="46"/>
        <v>0</v>
      </c>
      <c r="F70" s="321">
        <f t="shared" si="47"/>
        <v>0</v>
      </c>
      <c r="G70" s="319">
        <f t="shared" si="48"/>
        <v>0</v>
      </c>
      <c r="H70" s="319">
        <f t="shared" si="49"/>
        <v>0</v>
      </c>
      <c r="I70" s="320">
        <f t="shared" si="50"/>
        <v>0</v>
      </c>
      <c r="J70" s="231">
        <f t="shared" si="51"/>
        <v>0</v>
      </c>
      <c r="K70" s="231">
        <f t="shared" si="52"/>
        <v>0</v>
      </c>
      <c r="L70" s="231"/>
      <c r="M70" s="231"/>
      <c r="N70" s="231"/>
      <c r="O70" s="231"/>
      <c r="P70" s="231"/>
      <c r="Q70" s="79"/>
      <c r="R70" s="79"/>
      <c r="S70" s="80"/>
      <c r="T70" s="80"/>
      <c r="U70" s="80"/>
      <c r="V70" s="80"/>
      <c r="W70" s="80"/>
      <c r="X70" s="80"/>
    </row>
    <row r="71" spans="1:24" s="81" customFormat="1" ht="15" customHeight="1" x14ac:dyDescent="0.2">
      <c r="A71" s="665" t="s">
        <v>266</v>
      </c>
      <c r="B71" s="665"/>
      <c r="C71" s="665"/>
      <c r="D71" s="665"/>
      <c r="E71" s="665"/>
      <c r="F71" s="665"/>
      <c r="G71" s="665"/>
      <c r="H71" s="665"/>
      <c r="I71" s="665"/>
      <c r="J71" s="311"/>
      <c r="K71" s="231"/>
      <c r="L71" s="231"/>
      <c r="M71" s="231"/>
      <c r="N71" s="231"/>
      <c r="O71" s="231"/>
      <c r="P71" s="231"/>
      <c r="Q71" s="79"/>
      <c r="R71" s="79"/>
      <c r="S71" s="80"/>
      <c r="T71" s="80"/>
      <c r="U71" s="80"/>
      <c r="V71" s="80"/>
      <c r="W71" s="80"/>
      <c r="X71" s="80"/>
    </row>
    <row r="72" spans="1:24" s="81" customFormat="1" ht="15" customHeight="1" x14ac:dyDescent="0.2">
      <c r="A72" s="643" t="s">
        <v>265</v>
      </c>
      <c r="B72" s="643"/>
      <c r="C72" s="643"/>
      <c r="D72" s="643"/>
      <c r="E72" s="643"/>
      <c r="F72" s="643"/>
      <c r="G72" s="643"/>
      <c r="H72" s="643"/>
      <c r="I72" s="643"/>
      <c r="J72" s="311"/>
      <c r="K72" s="231"/>
      <c r="L72" s="231"/>
      <c r="M72" s="231"/>
      <c r="N72" s="231"/>
      <c r="O72" s="231"/>
      <c r="P72" s="231"/>
      <c r="Q72" s="79"/>
      <c r="R72" s="79"/>
      <c r="S72" s="80"/>
      <c r="T72" s="80"/>
      <c r="U72" s="80"/>
      <c r="V72" s="80"/>
      <c r="W72" s="80"/>
      <c r="X72" s="80"/>
    </row>
    <row r="73" spans="1:24" s="81" customFormat="1" ht="15" customHeight="1" x14ac:dyDescent="0.2">
      <c r="A73" s="324"/>
      <c r="B73" s="325"/>
      <c r="C73" s="326"/>
      <c r="D73" s="117"/>
      <c r="E73" s="117"/>
      <c r="F73" s="118"/>
      <c r="G73" s="326"/>
      <c r="H73" s="326"/>
      <c r="I73" s="327"/>
      <c r="J73" s="231"/>
      <c r="K73" s="231">
        <f>SUM(K17:K63)</f>
        <v>0</v>
      </c>
      <c r="L73" s="231"/>
      <c r="M73" s="231"/>
      <c r="N73" s="231"/>
      <c r="O73" s="231"/>
      <c r="P73" s="231"/>
      <c r="Q73" s="231"/>
      <c r="R73" s="79"/>
      <c r="S73" s="80"/>
      <c r="T73" s="80"/>
      <c r="U73" s="80"/>
      <c r="V73" s="80"/>
      <c r="W73" s="80"/>
      <c r="X73" s="80"/>
    </row>
    <row r="74" spans="1:24" s="81" customFormat="1" ht="15" customHeight="1" x14ac:dyDescent="0.2">
      <c r="A74" s="115"/>
      <c r="B74" s="116"/>
      <c r="C74" s="117"/>
      <c r="D74" s="117"/>
      <c r="E74" s="117"/>
      <c r="F74" s="118"/>
      <c r="G74" s="118"/>
      <c r="H74" s="118"/>
      <c r="I74" s="119"/>
      <c r="J74" s="231"/>
      <c r="K74" s="231">
        <f>ROUND(K73,0)</f>
        <v>0</v>
      </c>
      <c r="L74" s="231"/>
      <c r="M74" s="231"/>
      <c r="N74" s="231"/>
      <c r="O74" s="231"/>
      <c r="P74" s="231"/>
      <c r="Q74" s="231"/>
      <c r="R74" s="79"/>
      <c r="S74" s="80"/>
      <c r="T74" s="80"/>
      <c r="U74" s="80"/>
      <c r="V74" s="80"/>
      <c r="W74" s="80"/>
      <c r="X74" s="80"/>
    </row>
    <row r="75" spans="1:24" s="58" customFormat="1" ht="15" customHeight="1" thickBot="1" x14ac:dyDescent="0.3">
      <c r="A75" s="667" t="s">
        <v>60</v>
      </c>
      <c r="B75" s="668"/>
      <c r="C75" s="668"/>
      <c r="D75" s="668"/>
      <c r="E75" s="668"/>
      <c r="F75" s="668"/>
      <c r="G75" s="668"/>
      <c r="H75" s="668"/>
      <c r="I75" s="668"/>
    </row>
    <row r="76" spans="1:24" s="81" customFormat="1" ht="24.95" customHeight="1" thickTop="1" x14ac:dyDescent="0.2">
      <c r="A76" s="669" t="s">
        <v>172</v>
      </c>
      <c r="B76" s="669"/>
      <c r="C76" s="669"/>
      <c r="D76" s="669"/>
      <c r="E76" s="669"/>
      <c r="F76" s="92"/>
      <c r="G76" s="670"/>
      <c r="H76" s="670"/>
      <c r="I76" s="670"/>
      <c r="J76" s="675"/>
      <c r="K76" s="675"/>
      <c r="L76" s="675"/>
      <c r="M76" s="675"/>
      <c r="N76" s="675"/>
      <c r="O76" s="675"/>
      <c r="P76" s="675"/>
      <c r="Q76" s="675"/>
      <c r="R76" s="79"/>
      <c r="S76" s="80"/>
      <c r="T76" s="80"/>
      <c r="U76" s="80"/>
      <c r="V76" s="80"/>
      <c r="W76" s="80"/>
      <c r="X76" s="80"/>
    </row>
    <row r="77" spans="1:24" s="123" customFormat="1" ht="20.100000000000001" customHeight="1" x14ac:dyDescent="0.2">
      <c r="A77" s="646" t="str">
        <f>A14</f>
        <v>Item</v>
      </c>
      <c r="B77" s="646" t="str">
        <f>B14</f>
        <v>Posto de Trabalho</v>
      </c>
      <c r="C77" s="677" t="s">
        <v>173</v>
      </c>
      <c r="D77" s="677" t="s">
        <v>165</v>
      </c>
      <c r="E77" s="677" t="s">
        <v>174</v>
      </c>
      <c r="F77" s="93"/>
      <c r="G77" s="120"/>
      <c r="H77" s="120"/>
      <c r="I77" s="120"/>
      <c r="J77" s="121"/>
      <c r="K77" s="121"/>
      <c r="L77" s="121"/>
      <c r="M77" s="121"/>
      <c r="N77" s="121"/>
      <c r="O77" s="121"/>
      <c r="P77" s="121"/>
      <c r="Q77" s="121"/>
      <c r="R77" s="122"/>
    </row>
    <row r="78" spans="1:24" s="123" customFormat="1" ht="20.100000000000001" customHeight="1" x14ac:dyDescent="0.2">
      <c r="A78" s="647"/>
      <c r="B78" s="647"/>
      <c r="C78" s="677"/>
      <c r="D78" s="677"/>
      <c r="E78" s="677"/>
      <c r="F78" s="93"/>
      <c r="G78" s="120"/>
      <c r="H78" s="120"/>
      <c r="I78" s="120"/>
      <c r="J78" s="121"/>
      <c r="K78" s="121"/>
      <c r="L78" s="121"/>
      <c r="M78" s="121"/>
      <c r="N78" s="121"/>
      <c r="O78" s="121"/>
      <c r="P78" s="121"/>
      <c r="Q78" s="121"/>
      <c r="R78" s="122"/>
    </row>
    <row r="79" spans="1:24" s="123" customFormat="1" ht="15" customHeight="1" x14ac:dyDescent="0.2">
      <c r="A79" s="313">
        <f t="shared" ref="A79:B81" si="53">A15</f>
        <v>1</v>
      </c>
      <c r="B79" s="314" t="str">
        <f t="shared" si="53"/>
        <v>Analista de Redes e de Comunicação de Dados Sênior</v>
      </c>
      <c r="C79" s="315">
        <f>ROUND('L1'!I18/21,2)</f>
        <v>0</v>
      </c>
      <c r="D79" s="315">
        <f t="shared" ref="D79:D81" si="54">C79*$H$15</f>
        <v>0</v>
      </c>
      <c r="E79" s="315">
        <f>ROUND(C79+D79,2)</f>
        <v>0</v>
      </c>
      <c r="F79" s="93"/>
      <c r="G79" s="120"/>
      <c r="H79" s="120"/>
      <c r="I79" s="120"/>
      <c r="J79" s="121"/>
      <c r="K79" s="121"/>
      <c r="L79" s="121"/>
      <c r="M79" s="121"/>
      <c r="N79" s="121"/>
      <c r="O79" s="121"/>
      <c r="P79" s="121"/>
      <c r="Q79" s="121"/>
      <c r="R79" s="122"/>
    </row>
    <row r="80" spans="1:24" s="123" customFormat="1" ht="15" customHeight="1" x14ac:dyDescent="0.2">
      <c r="A80" s="313">
        <f t="shared" si="53"/>
        <v>2</v>
      </c>
      <c r="B80" s="314" t="str">
        <f t="shared" si="53"/>
        <v>Técnico de Manutenção de Equipamentos de Informática Sênior</v>
      </c>
      <c r="C80" s="315">
        <f>ROUND('L1'!I29/21,2)</f>
        <v>0</v>
      </c>
      <c r="D80" s="315">
        <f t="shared" si="54"/>
        <v>0</v>
      </c>
      <c r="E80" s="315">
        <f t="shared" ref="E80:E81" si="55">ROUND(C80+D80,2)</f>
        <v>0</v>
      </c>
      <c r="F80" s="93"/>
      <c r="G80" s="120"/>
      <c r="H80" s="120"/>
      <c r="I80" s="120"/>
      <c r="J80" s="121"/>
      <c r="K80" s="121"/>
      <c r="L80" s="121"/>
      <c r="M80" s="121"/>
      <c r="N80" s="121"/>
      <c r="O80" s="121"/>
      <c r="P80" s="121"/>
      <c r="Q80" s="121"/>
      <c r="R80" s="122"/>
    </row>
    <row r="81" spans="1:1024" s="123" customFormat="1" ht="15" customHeight="1" x14ac:dyDescent="0.2">
      <c r="A81" s="313">
        <f t="shared" si="53"/>
        <v>3</v>
      </c>
      <c r="B81" s="314" t="str">
        <f t="shared" si="53"/>
        <v>Administrador de Sistemas Operacionais Sênior</v>
      </c>
      <c r="C81" s="315">
        <f>ROUND('L1'!I41/21,2)</f>
        <v>0</v>
      </c>
      <c r="D81" s="315">
        <f t="shared" si="54"/>
        <v>0</v>
      </c>
      <c r="E81" s="315">
        <f t="shared" si="55"/>
        <v>0</v>
      </c>
      <c r="F81" s="93"/>
      <c r="G81" s="120"/>
      <c r="H81" s="120"/>
      <c r="I81" s="120"/>
      <c r="J81" s="121"/>
      <c r="K81" s="121"/>
      <c r="L81" s="121"/>
      <c r="M81" s="121"/>
      <c r="N81" s="121"/>
      <c r="O81" s="121"/>
      <c r="P81" s="121"/>
      <c r="Q81" s="121"/>
      <c r="R81" s="122"/>
    </row>
    <row r="82" spans="1:1024" s="58" customFormat="1" ht="15.95" customHeight="1" x14ac:dyDescent="0.2">
      <c r="A82" s="96"/>
      <c r="B82" s="97"/>
      <c r="C82" s="98"/>
      <c r="D82" s="98"/>
      <c r="E82" s="99"/>
      <c r="F82" s="100"/>
      <c r="G82" s="101"/>
      <c r="H82" s="102"/>
      <c r="I82" s="103"/>
      <c r="J82" s="87"/>
      <c r="K82" s="87"/>
      <c r="L82" s="87"/>
      <c r="M82" s="87"/>
      <c r="N82" s="87"/>
      <c r="O82" s="87"/>
      <c r="P82" s="87"/>
      <c r="Q82" s="87"/>
      <c r="R82" s="124"/>
    </row>
    <row r="83" spans="1:1024" s="81" customFormat="1" ht="24.95" customHeight="1" x14ac:dyDescent="0.2">
      <c r="A83" s="676" t="s">
        <v>175</v>
      </c>
      <c r="B83" s="676"/>
      <c r="C83" s="676"/>
      <c r="D83" s="676"/>
      <c r="E83" s="676"/>
      <c r="F83" s="676"/>
      <c r="G83" s="676"/>
      <c r="H83" s="676"/>
      <c r="I83" s="676"/>
      <c r="J83" s="675"/>
      <c r="K83" s="675"/>
      <c r="L83" s="675"/>
      <c r="M83" s="675"/>
      <c r="N83" s="675"/>
      <c r="O83" s="675"/>
      <c r="P83" s="675"/>
      <c r="Q83" s="675"/>
      <c r="R83" s="79"/>
      <c r="S83" s="80"/>
      <c r="T83" s="80"/>
      <c r="U83" s="80"/>
      <c r="V83" s="80"/>
      <c r="W83" s="80"/>
      <c r="X83" s="80"/>
    </row>
    <row r="84" spans="1:1024" s="123" customFormat="1" ht="26.1" customHeight="1" x14ac:dyDescent="0.2">
      <c r="A84" s="674" t="s">
        <v>235</v>
      </c>
      <c r="B84" s="674"/>
      <c r="C84" s="656" t="s">
        <v>176</v>
      </c>
      <c r="D84" s="656" t="s">
        <v>177</v>
      </c>
      <c r="E84" s="656" t="s">
        <v>178</v>
      </c>
      <c r="F84" s="656" t="s">
        <v>179</v>
      </c>
      <c r="G84" s="656" t="s">
        <v>165</v>
      </c>
      <c r="H84" s="656" t="s">
        <v>180</v>
      </c>
      <c r="I84" s="656" t="s">
        <v>181</v>
      </c>
      <c r="J84" s="121"/>
      <c r="K84" s="121"/>
      <c r="L84" s="121"/>
      <c r="M84" s="121"/>
      <c r="N84" s="121"/>
      <c r="O84" s="121"/>
      <c r="P84" s="121"/>
      <c r="Q84" s="121"/>
      <c r="R84" s="122"/>
    </row>
    <row r="85" spans="1:1024" s="123" customFormat="1" ht="15" customHeight="1" x14ac:dyDescent="0.2">
      <c r="A85" s="674"/>
      <c r="B85" s="674"/>
      <c r="C85" s="657"/>
      <c r="D85" s="657"/>
      <c r="E85" s="657"/>
      <c r="F85" s="657"/>
      <c r="G85" s="657"/>
      <c r="H85" s="657"/>
      <c r="I85" s="657"/>
      <c r="J85" s="121"/>
      <c r="K85" s="121"/>
      <c r="L85" s="121"/>
      <c r="M85" s="121"/>
      <c r="N85" s="121"/>
      <c r="O85" s="121"/>
      <c r="P85" s="121"/>
      <c r="Q85" s="121"/>
      <c r="R85" s="122"/>
    </row>
    <row r="86" spans="1:1024" s="123" customFormat="1" ht="18" customHeight="1" x14ac:dyDescent="0.2">
      <c r="A86" s="674"/>
      <c r="B86" s="674"/>
      <c r="C86" s="657"/>
      <c r="D86" s="657"/>
      <c r="E86" s="657"/>
      <c r="F86" s="657"/>
      <c r="G86" s="657"/>
      <c r="H86" s="657"/>
      <c r="I86" s="657"/>
      <c r="J86" s="121"/>
      <c r="K86" s="121"/>
      <c r="L86" s="121"/>
      <c r="M86" s="121"/>
      <c r="N86" s="121"/>
      <c r="O86" s="121"/>
      <c r="P86" s="121"/>
      <c r="Q86" s="121"/>
      <c r="R86" s="122"/>
    </row>
    <row r="87" spans="1:1024" s="123" customFormat="1" ht="18" customHeight="1" x14ac:dyDescent="0.2">
      <c r="A87" s="674"/>
      <c r="B87" s="674"/>
      <c r="C87" s="658"/>
      <c r="D87" s="658"/>
      <c r="E87" s="658"/>
      <c r="F87" s="658"/>
      <c r="G87" s="658"/>
      <c r="H87" s="658"/>
      <c r="I87" s="658"/>
      <c r="J87" s="121"/>
      <c r="K87" s="121"/>
      <c r="L87" s="121"/>
      <c r="M87" s="121"/>
      <c r="N87" s="121"/>
      <c r="O87" s="121"/>
      <c r="P87" s="121"/>
      <c r="Q87" s="121"/>
      <c r="R87" s="122"/>
    </row>
    <row r="88" spans="1:1024" s="81" customFormat="1" ht="15" customHeight="1" x14ac:dyDescent="0.2">
      <c r="A88" s="128">
        <f>$A$15</f>
        <v>1</v>
      </c>
      <c r="B88" s="129" t="str">
        <f>$B$15</f>
        <v>Analista de Redes e de Comunicação de Dados Sênior</v>
      </c>
      <c r="C88" s="316">
        <f>'L1'!J15</f>
        <v>0</v>
      </c>
      <c r="D88" s="374">
        <v>2</v>
      </c>
      <c r="E88" s="374">
        <v>2</v>
      </c>
      <c r="F88" s="94">
        <f>ROUND(IF(C61&gt;0,(MAX(((C88*D88*(21+E88))-(C61*6%)),0)-MAX(((C88*D88*21)-(C61*6%)),0))/E88,0),2)</f>
        <v>0</v>
      </c>
      <c r="G88" s="94">
        <f t="shared" ref="G88:G90" si="56">F88*$H$15</f>
        <v>0</v>
      </c>
      <c r="H88" s="95">
        <f>ROUND(F88+G88,2)</f>
        <v>0</v>
      </c>
      <c r="I88" s="94">
        <f>H88*E88</f>
        <v>0</v>
      </c>
      <c r="J88" s="231"/>
      <c r="K88" s="231"/>
      <c r="L88" s="231"/>
      <c r="M88" s="231"/>
      <c r="N88" s="231"/>
      <c r="O88" s="231"/>
      <c r="P88" s="231"/>
      <c r="Q88" s="79"/>
      <c r="R88" s="79"/>
      <c r="S88" s="80"/>
      <c r="T88" s="80"/>
      <c r="U88" s="80"/>
      <c r="V88" s="80"/>
      <c r="W88" s="80"/>
      <c r="X88" s="80"/>
    </row>
    <row r="89" spans="1:1024" s="81" customFormat="1" ht="15" customHeight="1" x14ac:dyDescent="0.2">
      <c r="A89" s="128">
        <f>$A$16</f>
        <v>2</v>
      </c>
      <c r="B89" s="129" t="str">
        <f>$B$16</f>
        <v>Técnico de Manutenção de Equipamentos de Informática Sênior</v>
      </c>
      <c r="C89" s="316">
        <f>'L1'!J26</f>
        <v>0</v>
      </c>
      <c r="D89" s="374">
        <v>2</v>
      </c>
      <c r="E89" s="374">
        <v>2</v>
      </c>
      <c r="F89" s="94">
        <f>ROUND(IF(C62&gt;0,(MAX(((C89*D89*(21+E89))-(C62*6%)),0)-MAX(((C89*D89*21)-(C62*6%)),0))/E89,0),2)</f>
        <v>0</v>
      </c>
      <c r="G89" s="94">
        <f t="shared" si="56"/>
        <v>0</v>
      </c>
      <c r="H89" s="95">
        <f t="shared" ref="H89:H90" si="57">ROUND(F89+G89,2)</f>
        <v>0</v>
      </c>
      <c r="I89" s="94">
        <f t="shared" ref="I89:I90" si="58">H89*E89</f>
        <v>0</v>
      </c>
      <c r="J89" s="231"/>
      <c r="K89" s="231"/>
      <c r="L89" s="231"/>
      <c r="M89" s="231"/>
      <c r="N89" s="231"/>
      <c r="O89" s="231"/>
      <c r="P89" s="231"/>
      <c r="Q89" s="79"/>
      <c r="R89" s="79"/>
      <c r="S89" s="80"/>
      <c r="T89" s="80"/>
      <c r="U89" s="80"/>
      <c r="V89" s="80"/>
      <c r="W89" s="80"/>
      <c r="X89" s="80"/>
    </row>
    <row r="90" spans="1:1024" s="81" customFormat="1" ht="15" customHeight="1" x14ac:dyDescent="0.2">
      <c r="A90" s="128">
        <f>$A$17</f>
        <v>3</v>
      </c>
      <c r="B90" s="129" t="str">
        <f>$B$17</f>
        <v>Administrador de Sistemas Operacionais Sênior</v>
      </c>
      <c r="C90" s="316">
        <f>'L1'!J38</f>
        <v>0</v>
      </c>
      <c r="D90" s="374">
        <v>2</v>
      </c>
      <c r="E90" s="374">
        <v>1</v>
      </c>
      <c r="F90" s="94">
        <f>ROUND(IF(C63&gt;0,(MAX(((C90*D90*(21+E90))-(C63*6%)),0)-MAX(((C90*D90*21)-(C63*6%)),0))/E90,0),2)</f>
        <v>0</v>
      </c>
      <c r="G90" s="94">
        <f t="shared" si="56"/>
        <v>0</v>
      </c>
      <c r="H90" s="95">
        <f t="shared" si="57"/>
        <v>0</v>
      </c>
      <c r="I90" s="94">
        <f t="shared" si="58"/>
        <v>0</v>
      </c>
      <c r="J90" s="231"/>
      <c r="K90" s="231"/>
      <c r="L90" s="231"/>
      <c r="M90" s="231"/>
      <c r="N90" s="231"/>
      <c r="O90" s="231"/>
      <c r="P90" s="231"/>
      <c r="Q90" s="79"/>
      <c r="R90" s="79"/>
      <c r="S90" s="80"/>
      <c r="T90" s="80"/>
      <c r="U90" s="80"/>
      <c r="V90" s="80"/>
      <c r="W90" s="80"/>
      <c r="X90" s="80"/>
    </row>
    <row r="91" spans="1:1024" s="148" customFormat="1" ht="15" customHeight="1" x14ac:dyDescent="0.2">
      <c r="A91" s="232"/>
      <c r="B91" s="233"/>
      <c r="C91" s="141"/>
      <c r="D91" s="141"/>
      <c r="E91" s="234"/>
      <c r="F91" s="235"/>
      <c r="G91" s="235"/>
      <c r="H91" s="235"/>
      <c r="I91" s="235"/>
      <c r="J91" s="236"/>
      <c r="K91" s="236"/>
      <c r="L91" s="236"/>
      <c r="M91" s="236"/>
      <c r="N91" s="236"/>
      <c r="O91" s="236"/>
      <c r="P91" s="236"/>
      <c r="Q91" s="236"/>
      <c r="R91" s="237"/>
      <c r="S91" s="145"/>
      <c r="T91" s="145"/>
      <c r="U91" s="145"/>
      <c r="V91" s="145"/>
      <c r="W91" s="145"/>
      <c r="X91" s="145"/>
      <c r="Y91" s="145"/>
      <c r="Z91" s="145"/>
    </row>
    <row r="92" spans="1:1024" s="58" customFormat="1" ht="15" customHeight="1" x14ac:dyDescent="0.2">
      <c r="I92" s="82"/>
      <c r="J92" s="82"/>
      <c r="K92" s="82"/>
      <c r="L92" s="82"/>
      <c r="M92" s="82"/>
      <c r="N92" s="82"/>
      <c r="O92" s="82"/>
      <c r="P92" s="82"/>
      <c r="Q92" s="83"/>
    </row>
    <row r="93" spans="1:1024" s="81" customFormat="1" ht="20.100000000000001" customHeight="1" thickBot="1" x14ac:dyDescent="0.25">
      <c r="A93" s="655" t="s">
        <v>70</v>
      </c>
      <c r="B93" s="655"/>
      <c r="C93" s="655"/>
      <c r="D93" s="655"/>
      <c r="E93" s="655"/>
      <c r="F93" s="655"/>
      <c r="G93" s="655"/>
      <c r="H93" s="655"/>
      <c r="I93" s="655"/>
      <c r="J93" s="78"/>
      <c r="K93" s="78"/>
      <c r="L93" s="78"/>
      <c r="M93" s="78"/>
      <c r="N93" s="78"/>
      <c r="O93" s="78"/>
      <c r="P93" s="78"/>
      <c r="Q93" s="78"/>
      <c r="R93" s="79"/>
      <c r="S93" s="80"/>
      <c r="T93" s="80"/>
      <c r="U93" s="80"/>
      <c r="V93" s="80"/>
      <c r="W93" s="80"/>
      <c r="X93" s="80"/>
    </row>
    <row r="94" spans="1:1024" s="84" customFormat="1" ht="20.100000000000001" customHeight="1" thickTop="1" x14ac:dyDescent="0.2">
      <c r="A94" s="644" t="s">
        <v>240</v>
      </c>
      <c r="B94" s="644"/>
      <c r="C94" s="644"/>
      <c r="D94" s="644"/>
      <c r="E94" s="644"/>
      <c r="F94" s="644"/>
      <c r="G94" s="644"/>
      <c r="H94" s="644"/>
      <c r="I94" s="644"/>
      <c r="J94" s="82"/>
      <c r="K94" s="82"/>
      <c r="L94" s="82"/>
      <c r="M94" s="82"/>
      <c r="N94" s="82"/>
      <c r="O94" s="82"/>
      <c r="P94" s="82"/>
      <c r="Q94" s="83"/>
      <c r="R94" s="58"/>
      <c r="S94" s="58"/>
      <c r="T94" s="58"/>
      <c r="U94" s="58"/>
      <c r="V94" s="58"/>
      <c r="W94" s="58"/>
      <c r="X94" s="58"/>
      <c r="Y94" s="58"/>
      <c r="Z94" s="58"/>
      <c r="AA94" s="58"/>
      <c r="AB94" s="58"/>
      <c r="AC94" s="58"/>
      <c r="AD94" s="58"/>
      <c r="AE94" s="58"/>
      <c r="AF94" s="58"/>
      <c r="AG94" s="58"/>
      <c r="AH94" s="58"/>
      <c r="AI94" s="58"/>
      <c r="AJ94" s="58"/>
      <c r="AK94" s="58"/>
      <c r="AL94" s="58"/>
      <c r="AM94" s="58"/>
      <c r="AN94" s="58"/>
      <c r="AO94" s="58"/>
      <c r="AP94" s="58"/>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c r="BO94" s="58"/>
      <c r="BP94" s="58"/>
      <c r="BQ94" s="58"/>
      <c r="BR94" s="58"/>
      <c r="BS94" s="58"/>
      <c r="BT94" s="58"/>
      <c r="BU94" s="58"/>
      <c r="BV94" s="58"/>
      <c r="BW94" s="58"/>
      <c r="BX94" s="58"/>
      <c r="BY94" s="58"/>
      <c r="BZ94" s="58"/>
      <c r="CA94" s="58"/>
      <c r="CB94" s="58"/>
      <c r="CC94" s="58"/>
      <c r="CD94" s="58"/>
      <c r="CE94" s="58"/>
      <c r="CF94" s="58"/>
      <c r="CG94" s="58"/>
      <c r="CH94" s="58"/>
      <c r="CI94" s="58"/>
      <c r="CJ94" s="58"/>
      <c r="CK94" s="58"/>
      <c r="CL94" s="58"/>
      <c r="CM94" s="58"/>
      <c r="CN94" s="58"/>
      <c r="CO94" s="58"/>
      <c r="CP94" s="58"/>
      <c r="CQ94" s="58"/>
      <c r="CR94" s="58"/>
      <c r="CS94" s="58"/>
      <c r="CT94" s="58"/>
      <c r="CU94" s="58"/>
      <c r="CV94" s="58"/>
      <c r="CW94" s="58"/>
      <c r="CX94" s="58"/>
      <c r="CY94" s="58"/>
      <c r="CZ94" s="58"/>
      <c r="DA94" s="58"/>
      <c r="DB94" s="58"/>
      <c r="DC94" s="58"/>
      <c r="DD94" s="58"/>
      <c r="DE94" s="58"/>
      <c r="DF94" s="58"/>
      <c r="DG94" s="58"/>
      <c r="DH94" s="58"/>
      <c r="DI94" s="58"/>
      <c r="DJ94" s="58"/>
      <c r="DK94" s="58"/>
      <c r="DL94" s="58"/>
      <c r="DM94" s="58"/>
      <c r="DN94" s="58"/>
      <c r="DO94" s="58"/>
      <c r="DP94" s="58"/>
      <c r="DQ94" s="58"/>
      <c r="DR94" s="58"/>
      <c r="DS94" s="58"/>
      <c r="DT94" s="58"/>
      <c r="DU94" s="58"/>
      <c r="DV94" s="58"/>
      <c r="DW94" s="58"/>
      <c r="DX94" s="58"/>
      <c r="DY94" s="58"/>
      <c r="DZ94" s="58"/>
      <c r="EA94" s="58"/>
      <c r="EB94" s="58"/>
      <c r="EC94" s="58"/>
      <c r="ED94" s="58"/>
      <c r="EE94" s="58"/>
      <c r="EF94" s="58"/>
      <c r="EG94" s="58"/>
      <c r="EH94" s="58"/>
      <c r="EI94" s="58"/>
      <c r="EJ94" s="58"/>
      <c r="EK94" s="58"/>
      <c r="EL94" s="58"/>
      <c r="EM94" s="58"/>
      <c r="EN94" s="58"/>
      <c r="EO94" s="58"/>
      <c r="EP94" s="58"/>
      <c r="EQ94" s="58"/>
      <c r="ER94" s="58"/>
      <c r="ES94" s="58"/>
      <c r="ET94" s="58"/>
      <c r="EU94" s="58"/>
      <c r="EV94" s="58"/>
      <c r="EW94" s="58"/>
      <c r="EX94" s="58"/>
      <c r="EY94" s="58"/>
      <c r="EZ94" s="58"/>
      <c r="FA94" s="58"/>
      <c r="FB94" s="58"/>
      <c r="FC94" s="58"/>
      <c r="FD94" s="58"/>
      <c r="FE94" s="58"/>
      <c r="FF94" s="58"/>
      <c r="FG94" s="58"/>
      <c r="FH94" s="58"/>
      <c r="FI94" s="58"/>
      <c r="FJ94" s="58"/>
      <c r="FK94" s="58"/>
      <c r="FL94" s="58"/>
      <c r="FM94" s="58"/>
      <c r="FN94" s="58"/>
      <c r="FO94" s="58"/>
      <c r="FP94" s="58"/>
      <c r="FQ94" s="58"/>
      <c r="FR94" s="58"/>
      <c r="FS94" s="58"/>
      <c r="FT94" s="58"/>
      <c r="FU94" s="58"/>
      <c r="FV94" s="58"/>
      <c r="FW94" s="58"/>
      <c r="FX94" s="58"/>
      <c r="FY94" s="58"/>
      <c r="FZ94" s="58"/>
      <c r="GA94" s="58"/>
      <c r="GB94" s="58"/>
      <c r="GC94" s="58"/>
      <c r="GD94" s="58"/>
      <c r="GE94" s="58"/>
      <c r="GF94" s="58"/>
      <c r="GG94" s="58"/>
      <c r="GH94" s="58"/>
      <c r="GI94" s="58"/>
      <c r="GJ94" s="58"/>
      <c r="GK94" s="58"/>
      <c r="GL94" s="58"/>
      <c r="GM94" s="58"/>
      <c r="GN94" s="58"/>
      <c r="GO94" s="58"/>
      <c r="GP94" s="58"/>
      <c r="GQ94" s="58"/>
      <c r="GR94" s="58"/>
      <c r="GS94" s="58"/>
      <c r="GT94" s="58"/>
      <c r="GU94" s="58"/>
      <c r="GV94" s="58"/>
      <c r="GW94" s="58"/>
      <c r="GX94" s="58"/>
      <c r="GY94" s="58"/>
      <c r="GZ94" s="58"/>
      <c r="HA94" s="58"/>
      <c r="HB94" s="58"/>
      <c r="HC94" s="58"/>
      <c r="HD94" s="58"/>
      <c r="HE94" s="58"/>
      <c r="HF94" s="58"/>
      <c r="HG94" s="58"/>
      <c r="HH94" s="58"/>
      <c r="HI94" s="58"/>
      <c r="HJ94" s="58"/>
      <c r="HK94" s="58"/>
      <c r="HL94" s="58"/>
      <c r="HM94" s="58"/>
      <c r="HN94" s="58"/>
      <c r="HO94" s="58"/>
      <c r="HP94" s="58"/>
      <c r="HQ94" s="58"/>
      <c r="HR94" s="58"/>
      <c r="HS94" s="58"/>
      <c r="HT94" s="58"/>
      <c r="HU94" s="58"/>
      <c r="HV94" s="58"/>
      <c r="HW94" s="58"/>
      <c r="HX94" s="58"/>
      <c r="HY94" s="58"/>
      <c r="HZ94" s="58"/>
      <c r="IA94" s="58"/>
      <c r="IB94" s="58"/>
      <c r="IC94" s="58"/>
      <c r="ID94" s="58"/>
      <c r="IE94" s="58"/>
      <c r="IF94" s="58"/>
      <c r="IG94" s="58"/>
      <c r="IH94" s="58"/>
      <c r="II94" s="58"/>
      <c r="IJ94" s="58"/>
      <c r="IK94" s="58"/>
      <c r="IL94" s="58"/>
      <c r="IM94" s="58"/>
      <c r="IN94" s="58"/>
      <c r="IO94" s="58"/>
      <c r="IP94" s="58"/>
      <c r="IQ94" s="58"/>
      <c r="IR94" s="58"/>
      <c r="IS94" s="58"/>
      <c r="IT94" s="58"/>
      <c r="IU94" s="58"/>
      <c r="IV94" s="58"/>
      <c r="IW94" s="58"/>
      <c r="IX94" s="58"/>
      <c r="IY94" s="58"/>
      <c r="IZ94" s="58"/>
      <c r="JA94" s="58"/>
      <c r="JB94" s="58"/>
      <c r="JC94" s="58"/>
      <c r="JD94" s="58"/>
      <c r="JE94" s="58"/>
      <c r="JF94" s="58"/>
      <c r="JG94" s="58"/>
      <c r="JH94" s="58"/>
      <c r="JI94" s="58"/>
      <c r="JJ94" s="58"/>
      <c r="JK94" s="58"/>
      <c r="JL94" s="58"/>
      <c r="JM94" s="58"/>
      <c r="JN94" s="58"/>
      <c r="JO94" s="58"/>
      <c r="JP94" s="58"/>
      <c r="JQ94" s="58"/>
      <c r="JR94" s="58"/>
      <c r="JS94" s="58"/>
      <c r="JT94" s="58"/>
      <c r="JU94" s="58"/>
      <c r="JV94" s="58"/>
      <c r="JW94" s="58"/>
      <c r="JX94" s="58"/>
      <c r="JY94" s="58"/>
      <c r="JZ94" s="58"/>
      <c r="KA94" s="58"/>
      <c r="KB94" s="58"/>
      <c r="KC94" s="58"/>
      <c r="KD94" s="58"/>
      <c r="KE94" s="58"/>
      <c r="KF94" s="58"/>
      <c r="KG94" s="58"/>
      <c r="KH94" s="58"/>
      <c r="KI94" s="58"/>
      <c r="KJ94" s="58"/>
      <c r="KK94" s="58"/>
      <c r="KL94" s="58"/>
      <c r="KM94" s="58"/>
      <c r="KN94" s="58"/>
      <c r="KO94" s="58"/>
      <c r="KP94" s="58"/>
      <c r="KQ94" s="58"/>
      <c r="KR94" s="58"/>
      <c r="KS94" s="58"/>
      <c r="KT94" s="58"/>
      <c r="KU94" s="58"/>
      <c r="KV94" s="58"/>
      <c r="KW94" s="58"/>
      <c r="KX94" s="58"/>
      <c r="KY94" s="58"/>
      <c r="KZ94" s="58"/>
      <c r="LA94" s="58"/>
      <c r="LB94" s="58"/>
      <c r="LC94" s="58"/>
      <c r="LD94" s="58"/>
      <c r="LE94" s="58"/>
      <c r="LF94" s="58"/>
      <c r="LG94" s="58"/>
      <c r="LH94" s="58"/>
      <c r="LI94" s="58"/>
      <c r="LJ94" s="58"/>
      <c r="LK94" s="58"/>
      <c r="LL94" s="58"/>
      <c r="LM94" s="58"/>
      <c r="LN94" s="58"/>
      <c r="LO94" s="58"/>
      <c r="LP94" s="58"/>
      <c r="LQ94" s="58"/>
      <c r="LR94" s="58"/>
      <c r="LS94" s="58"/>
      <c r="LT94" s="58"/>
      <c r="LU94" s="58"/>
      <c r="LV94" s="58"/>
      <c r="LW94" s="58"/>
      <c r="LX94" s="58"/>
      <c r="LY94" s="58"/>
      <c r="LZ94" s="58"/>
      <c r="MA94" s="58"/>
      <c r="MB94" s="58"/>
      <c r="MC94" s="58"/>
      <c r="MD94" s="58"/>
      <c r="ME94" s="58"/>
      <c r="MF94" s="58"/>
      <c r="MG94" s="58"/>
      <c r="MH94" s="58"/>
      <c r="MI94" s="58"/>
      <c r="MJ94" s="58"/>
      <c r="MK94" s="58"/>
      <c r="ML94" s="58"/>
      <c r="MM94" s="58"/>
      <c r="MN94" s="58"/>
      <c r="MO94" s="58"/>
      <c r="MP94" s="58"/>
      <c r="MQ94" s="58"/>
      <c r="MR94" s="58"/>
      <c r="MS94" s="58"/>
      <c r="MT94" s="58"/>
      <c r="MU94" s="58"/>
      <c r="MV94" s="58"/>
      <c r="MW94" s="58"/>
      <c r="MX94" s="58"/>
      <c r="MY94" s="58"/>
      <c r="MZ94" s="58"/>
      <c r="NA94" s="58"/>
      <c r="NB94" s="58"/>
      <c r="NC94" s="58"/>
      <c r="ND94" s="58"/>
      <c r="NE94" s="58"/>
      <c r="NF94" s="58"/>
      <c r="NG94" s="58"/>
      <c r="NH94" s="58"/>
      <c r="NI94" s="58"/>
      <c r="NJ94" s="58"/>
      <c r="NK94" s="58"/>
      <c r="NL94" s="58"/>
      <c r="NM94" s="58"/>
      <c r="NN94" s="58"/>
      <c r="NO94" s="58"/>
      <c r="NP94" s="58"/>
      <c r="NQ94" s="58"/>
      <c r="NR94" s="58"/>
      <c r="NS94" s="58"/>
      <c r="NT94" s="58"/>
      <c r="NU94" s="58"/>
      <c r="NV94" s="58"/>
      <c r="NW94" s="58"/>
      <c r="NX94" s="58"/>
      <c r="NY94" s="58"/>
      <c r="NZ94" s="58"/>
      <c r="OA94" s="58"/>
      <c r="OB94" s="58"/>
      <c r="OC94" s="58"/>
      <c r="OD94" s="58"/>
      <c r="OE94" s="58"/>
      <c r="OF94" s="58"/>
      <c r="OG94" s="58"/>
      <c r="OH94" s="58"/>
      <c r="OI94" s="58"/>
      <c r="OJ94" s="58"/>
      <c r="OK94" s="58"/>
      <c r="OL94" s="58"/>
      <c r="OM94" s="58"/>
      <c r="ON94" s="58"/>
      <c r="OO94" s="58"/>
      <c r="OP94" s="58"/>
      <c r="OQ94" s="58"/>
      <c r="OR94" s="58"/>
      <c r="OS94" s="58"/>
      <c r="OT94" s="58"/>
      <c r="OU94" s="58"/>
      <c r="OV94" s="58"/>
      <c r="OW94" s="58"/>
      <c r="OX94" s="58"/>
      <c r="OY94" s="58"/>
      <c r="OZ94" s="58"/>
      <c r="PA94" s="58"/>
      <c r="PB94" s="58"/>
      <c r="PC94" s="58"/>
      <c r="PD94" s="58"/>
      <c r="PE94" s="58"/>
      <c r="PF94" s="58"/>
      <c r="PG94" s="58"/>
      <c r="PH94" s="58"/>
      <c r="PI94" s="58"/>
      <c r="PJ94" s="58"/>
      <c r="PK94" s="58"/>
      <c r="PL94" s="58"/>
      <c r="PM94" s="58"/>
      <c r="PN94" s="58"/>
      <c r="PO94" s="58"/>
      <c r="PP94" s="58"/>
      <c r="PQ94" s="58"/>
      <c r="PR94" s="58"/>
      <c r="PS94" s="58"/>
      <c r="PT94" s="58"/>
      <c r="PU94" s="58"/>
      <c r="PV94" s="58"/>
      <c r="PW94" s="58"/>
      <c r="PX94" s="58"/>
      <c r="PY94" s="58"/>
      <c r="PZ94" s="58"/>
      <c r="QA94" s="58"/>
      <c r="QB94" s="58"/>
      <c r="QC94" s="58"/>
      <c r="QD94" s="58"/>
      <c r="QE94" s="58"/>
      <c r="QF94" s="58"/>
      <c r="QG94" s="58"/>
      <c r="QH94" s="58"/>
      <c r="QI94" s="58"/>
      <c r="QJ94" s="58"/>
      <c r="QK94" s="58"/>
      <c r="QL94" s="58"/>
      <c r="QM94" s="58"/>
      <c r="QN94" s="58"/>
      <c r="QO94" s="58"/>
      <c r="QP94" s="58"/>
      <c r="QQ94" s="58"/>
      <c r="QR94" s="58"/>
      <c r="QS94" s="58"/>
      <c r="QT94" s="58"/>
      <c r="QU94" s="58"/>
      <c r="QV94" s="58"/>
      <c r="QW94" s="58"/>
      <c r="QX94" s="58"/>
      <c r="QY94" s="58"/>
      <c r="QZ94" s="58"/>
      <c r="RA94" s="58"/>
      <c r="RB94" s="58"/>
      <c r="RC94" s="58"/>
      <c r="RD94" s="58"/>
      <c r="RE94" s="58"/>
      <c r="RF94" s="58"/>
      <c r="RG94" s="58"/>
      <c r="RH94" s="58"/>
      <c r="RI94" s="58"/>
      <c r="RJ94" s="58"/>
      <c r="RK94" s="58"/>
      <c r="RL94" s="58"/>
      <c r="RM94" s="58"/>
      <c r="RN94" s="58"/>
      <c r="RO94" s="58"/>
      <c r="RP94" s="58"/>
      <c r="RQ94" s="58"/>
      <c r="RR94" s="58"/>
      <c r="RS94" s="58"/>
      <c r="RT94" s="58"/>
      <c r="RU94" s="58"/>
      <c r="RV94" s="58"/>
      <c r="RW94" s="58"/>
      <c r="RX94" s="58"/>
      <c r="RY94" s="58"/>
      <c r="RZ94" s="58"/>
      <c r="SA94" s="58"/>
      <c r="SB94" s="58"/>
      <c r="SC94" s="58"/>
      <c r="SD94" s="58"/>
      <c r="SE94" s="58"/>
      <c r="SF94" s="58"/>
      <c r="SG94" s="58"/>
      <c r="SH94" s="58"/>
      <c r="SI94" s="58"/>
      <c r="SJ94" s="58"/>
      <c r="SK94" s="58"/>
      <c r="SL94" s="58"/>
      <c r="SM94" s="58"/>
      <c r="SN94" s="58"/>
      <c r="SO94" s="58"/>
      <c r="SP94" s="58"/>
      <c r="SQ94" s="58"/>
      <c r="SR94" s="58"/>
      <c r="SS94" s="58"/>
      <c r="ST94" s="58"/>
      <c r="SU94" s="58"/>
      <c r="SV94" s="58"/>
      <c r="SW94" s="58"/>
      <c r="SX94" s="58"/>
      <c r="SY94" s="58"/>
      <c r="SZ94" s="58"/>
      <c r="TA94" s="58"/>
      <c r="TB94" s="58"/>
      <c r="TC94" s="58"/>
      <c r="TD94" s="58"/>
      <c r="TE94" s="58"/>
      <c r="TF94" s="58"/>
      <c r="TG94" s="58"/>
      <c r="TH94" s="58"/>
      <c r="TI94" s="58"/>
      <c r="TJ94" s="58"/>
      <c r="TK94" s="58"/>
      <c r="TL94" s="58"/>
      <c r="TM94" s="58"/>
      <c r="TN94" s="58"/>
      <c r="TO94" s="58"/>
      <c r="TP94" s="58"/>
      <c r="TQ94" s="58"/>
      <c r="TR94" s="58"/>
      <c r="TS94" s="58"/>
      <c r="TT94" s="58"/>
      <c r="TU94" s="58"/>
      <c r="TV94" s="58"/>
      <c r="TW94" s="58"/>
      <c r="TX94" s="58"/>
      <c r="TY94" s="58"/>
      <c r="TZ94" s="58"/>
      <c r="UA94" s="58"/>
      <c r="UB94" s="58"/>
      <c r="UC94" s="58"/>
      <c r="UD94" s="58"/>
      <c r="UE94" s="58"/>
      <c r="UF94" s="58"/>
      <c r="UG94" s="58"/>
      <c r="UH94" s="58"/>
      <c r="UI94" s="58"/>
      <c r="UJ94" s="58"/>
      <c r="UK94" s="58"/>
      <c r="UL94" s="58"/>
      <c r="UM94" s="58"/>
      <c r="UN94" s="58"/>
      <c r="UO94" s="58"/>
      <c r="UP94" s="58"/>
      <c r="UQ94" s="58"/>
      <c r="UR94" s="58"/>
      <c r="US94" s="58"/>
      <c r="UT94" s="58"/>
      <c r="UU94" s="58"/>
      <c r="UV94" s="58"/>
      <c r="UW94" s="58"/>
      <c r="UX94" s="58"/>
      <c r="UY94" s="58"/>
      <c r="UZ94" s="58"/>
      <c r="VA94" s="58"/>
      <c r="VB94" s="58"/>
      <c r="VC94" s="58"/>
      <c r="VD94" s="58"/>
      <c r="VE94" s="58"/>
      <c r="VF94" s="58"/>
      <c r="VG94" s="58"/>
      <c r="VH94" s="58"/>
      <c r="VI94" s="58"/>
      <c r="VJ94" s="58"/>
      <c r="VK94" s="58"/>
      <c r="VL94" s="58"/>
      <c r="VM94" s="58"/>
      <c r="VN94" s="58"/>
      <c r="VO94" s="58"/>
      <c r="VP94" s="58"/>
      <c r="VQ94" s="58"/>
      <c r="VR94" s="58"/>
      <c r="VS94" s="58"/>
      <c r="VT94" s="58"/>
      <c r="VU94" s="58"/>
      <c r="VV94" s="58"/>
      <c r="VW94" s="58"/>
      <c r="VX94" s="58"/>
      <c r="VY94" s="58"/>
      <c r="VZ94" s="58"/>
      <c r="WA94" s="58"/>
      <c r="WB94" s="58"/>
      <c r="WC94" s="58"/>
      <c r="WD94" s="58"/>
      <c r="WE94" s="58"/>
      <c r="WF94" s="58"/>
      <c r="WG94" s="58"/>
      <c r="WH94" s="58"/>
      <c r="WI94" s="58"/>
      <c r="WJ94" s="58"/>
      <c r="WK94" s="58"/>
      <c r="WL94" s="58"/>
      <c r="WM94" s="58"/>
      <c r="WN94" s="58"/>
      <c r="WO94" s="58"/>
      <c r="WP94" s="58"/>
      <c r="WQ94" s="58"/>
      <c r="WR94" s="58"/>
      <c r="WS94" s="58"/>
      <c r="WT94" s="58"/>
      <c r="WU94" s="58"/>
      <c r="WV94" s="58"/>
      <c r="WW94" s="58"/>
      <c r="WX94" s="58"/>
      <c r="WY94" s="58"/>
      <c r="WZ94" s="58"/>
      <c r="XA94" s="58"/>
      <c r="XB94" s="58"/>
      <c r="XC94" s="58"/>
      <c r="XD94" s="58"/>
      <c r="XE94" s="58"/>
      <c r="XF94" s="58"/>
      <c r="XG94" s="58"/>
      <c r="XH94" s="58"/>
      <c r="XI94" s="58"/>
      <c r="XJ94" s="58"/>
      <c r="XK94" s="58"/>
      <c r="XL94" s="58"/>
      <c r="XM94" s="58"/>
      <c r="XN94" s="58"/>
      <c r="XO94" s="58"/>
      <c r="XP94" s="58"/>
      <c r="XQ94" s="58"/>
      <c r="XR94" s="58"/>
      <c r="XS94" s="58"/>
      <c r="XT94" s="58"/>
      <c r="XU94" s="58"/>
      <c r="XV94" s="58"/>
      <c r="XW94" s="58"/>
      <c r="XX94" s="58"/>
      <c r="XY94" s="58"/>
      <c r="XZ94" s="58"/>
      <c r="YA94" s="58"/>
      <c r="YB94" s="58"/>
      <c r="YC94" s="58"/>
      <c r="YD94" s="58"/>
      <c r="YE94" s="58"/>
      <c r="YF94" s="58"/>
      <c r="YG94" s="58"/>
      <c r="YH94" s="58"/>
      <c r="YI94" s="58"/>
      <c r="YJ94" s="58"/>
      <c r="YK94" s="58"/>
      <c r="YL94" s="58"/>
      <c r="YM94" s="58"/>
      <c r="YN94" s="58"/>
      <c r="YO94" s="58"/>
      <c r="YP94" s="58"/>
      <c r="YQ94" s="58"/>
      <c r="YR94" s="58"/>
      <c r="YS94" s="58"/>
      <c r="YT94" s="58"/>
      <c r="YU94" s="58"/>
      <c r="YV94" s="58"/>
      <c r="YW94" s="58"/>
      <c r="YX94" s="58"/>
      <c r="YY94" s="58"/>
      <c r="YZ94" s="58"/>
      <c r="ZA94" s="58"/>
      <c r="ZB94" s="58"/>
      <c r="ZC94" s="58"/>
      <c r="ZD94" s="58"/>
      <c r="ZE94" s="58"/>
      <c r="ZF94" s="58"/>
      <c r="ZG94" s="58"/>
      <c r="ZH94" s="58"/>
      <c r="ZI94" s="58"/>
      <c r="ZJ94" s="58"/>
      <c r="ZK94" s="58"/>
      <c r="ZL94" s="58"/>
      <c r="ZM94" s="58"/>
      <c r="ZN94" s="58"/>
      <c r="ZO94" s="58"/>
      <c r="ZP94" s="58"/>
      <c r="ZQ94" s="58"/>
      <c r="ZR94" s="58"/>
      <c r="ZS94" s="58"/>
      <c r="ZT94" s="58"/>
      <c r="ZU94" s="58"/>
      <c r="ZV94" s="58"/>
      <c r="ZW94" s="58"/>
      <c r="ZX94" s="58"/>
      <c r="ZY94" s="58"/>
      <c r="ZZ94" s="58"/>
      <c r="AAA94" s="58"/>
      <c r="AAB94" s="58"/>
      <c r="AAC94" s="58"/>
      <c r="AAD94" s="58"/>
      <c r="AAE94" s="58"/>
      <c r="AAF94" s="58"/>
      <c r="AAG94" s="58"/>
      <c r="AAH94" s="58"/>
      <c r="AAI94" s="58"/>
      <c r="AAJ94" s="58"/>
      <c r="AAK94" s="58"/>
      <c r="AAL94" s="58"/>
      <c r="AAM94" s="58"/>
      <c r="AAN94" s="58"/>
      <c r="AAO94" s="58"/>
      <c r="AAP94" s="58"/>
      <c r="AAQ94" s="58"/>
      <c r="AAR94" s="58"/>
      <c r="AAS94" s="58"/>
      <c r="AAT94" s="58"/>
      <c r="AAU94" s="58"/>
      <c r="AAV94" s="58"/>
      <c r="AAW94" s="58"/>
      <c r="AAX94" s="58"/>
      <c r="AAY94" s="58"/>
      <c r="AAZ94" s="58"/>
      <c r="ABA94" s="58"/>
      <c r="ABB94" s="58"/>
      <c r="ABC94" s="58"/>
      <c r="ABD94" s="58"/>
      <c r="ABE94" s="58"/>
      <c r="ABF94" s="58"/>
      <c r="ABG94" s="58"/>
      <c r="ABH94" s="58"/>
      <c r="ABI94" s="58"/>
      <c r="ABJ94" s="58"/>
      <c r="ABK94" s="58"/>
      <c r="ABL94" s="58"/>
      <c r="ABM94" s="58"/>
      <c r="ABN94" s="58"/>
      <c r="ABO94" s="58"/>
      <c r="ABP94" s="58"/>
      <c r="ABQ94" s="58"/>
      <c r="ABR94" s="58"/>
      <c r="ABS94" s="58"/>
      <c r="ABT94" s="58"/>
      <c r="ABU94" s="58"/>
      <c r="ABV94" s="58"/>
      <c r="ABW94" s="58"/>
      <c r="ABX94" s="58"/>
      <c r="ABY94" s="58"/>
      <c r="ABZ94" s="58"/>
      <c r="ACA94" s="58"/>
      <c r="ACB94" s="58"/>
      <c r="ACC94" s="58"/>
      <c r="ACD94" s="58"/>
      <c r="ACE94" s="58"/>
      <c r="ACF94" s="58"/>
      <c r="ACG94" s="58"/>
      <c r="ACH94" s="58"/>
      <c r="ACI94" s="58"/>
      <c r="ACJ94" s="58"/>
      <c r="ACK94" s="58"/>
      <c r="ACL94" s="58"/>
      <c r="ACM94" s="58"/>
      <c r="ACN94" s="58"/>
      <c r="ACO94" s="58"/>
      <c r="ACP94" s="58"/>
      <c r="ACQ94" s="58"/>
      <c r="ACR94" s="58"/>
      <c r="ACS94" s="58"/>
      <c r="ACT94" s="58"/>
      <c r="ACU94" s="58"/>
      <c r="ACV94" s="58"/>
      <c r="ACW94" s="58"/>
      <c r="ACX94" s="58"/>
      <c r="ACY94" s="58"/>
      <c r="ACZ94" s="58"/>
      <c r="ADA94" s="58"/>
      <c r="ADB94" s="58"/>
      <c r="ADC94" s="58"/>
      <c r="ADD94" s="58"/>
      <c r="ADE94" s="58"/>
      <c r="ADF94" s="58"/>
      <c r="ADG94" s="58"/>
      <c r="ADH94" s="58"/>
      <c r="ADI94" s="58"/>
      <c r="ADJ94" s="58"/>
      <c r="ADK94" s="58"/>
      <c r="ADL94" s="58"/>
      <c r="ADM94" s="58"/>
      <c r="ADN94" s="58"/>
      <c r="ADO94" s="58"/>
      <c r="ADP94" s="58"/>
      <c r="ADQ94" s="58"/>
      <c r="ADR94" s="58"/>
      <c r="ADS94" s="58"/>
      <c r="ADT94" s="58"/>
      <c r="ADU94" s="58"/>
      <c r="ADV94" s="58"/>
      <c r="ADW94" s="58"/>
      <c r="ADX94" s="58"/>
      <c r="ADY94" s="58"/>
      <c r="ADZ94" s="58"/>
      <c r="AEA94" s="58"/>
      <c r="AEB94" s="58"/>
      <c r="AEC94" s="58"/>
      <c r="AED94" s="58"/>
      <c r="AEE94" s="58"/>
      <c r="AEF94" s="58"/>
      <c r="AEG94" s="58"/>
      <c r="AEH94" s="58"/>
      <c r="AEI94" s="58"/>
      <c r="AEJ94" s="58"/>
      <c r="AEK94" s="58"/>
      <c r="AEL94" s="58"/>
      <c r="AEM94" s="58"/>
      <c r="AEN94" s="58"/>
      <c r="AEO94" s="58"/>
      <c r="AEP94" s="58"/>
      <c r="AEQ94" s="58"/>
      <c r="AER94" s="58"/>
      <c r="AES94" s="58"/>
      <c r="AET94" s="58"/>
      <c r="AEU94" s="58"/>
      <c r="AEV94" s="58"/>
      <c r="AEW94" s="58"/>
      <c r="AEX94" s="58"/>
      <c r="AEY94" s="58"/>
      <c r="AEZ94" s="58"/>
      <c r="AFA94" s="58"/>
      <c r="AFB94" s="58"/>
      <c r="AFC94" s="58"/>
      <c r="AFD94" s="58"/>
      <c r="AFE94" s="58"/>
      <c r="AFF94" s="58"/>
      <c r="AFG94" s="58"/>
      <c r="AFH94" s="58"/>
      <c r="AFI94" s="58"/>
      <c r="AFJ94" s="58"/>
      <c r="AFK94" s="58"/>
      <c r="AFL94" s="58"/>
      <c r="AFM94" s="58"/>
      <c r="AFN94" s="58"/>
      <c r="AFO94" s="58"/>
      <c r="AFP94" s="58"/>
      <c r="AFQ94" s="58"/>
      <c r="AFR94" s="58"/>
      <c r="AFS94" s="58"/>
      <c r="AFT94" s="58"/>
      <c r="AFU94" s="58"/>
      <c r="AFV94" s="58"/>
      <c r="AFW94" s="58"/>
      <c r="AFX94" s="58"/>
      <c r="AFY94" s="58"/>
      <c r="AFZ94" s="58"/>
      <c r="AGA94" s="58"/>
      <c r="AGB94" s="58"/>
      <c r="AGC94" s="58"/>
      <c r="AGD94" s="58"/>
      <c r="AGE94" s="58"/>
      <c r="AGF94" s="58"/>
      <c r="AGG94" s="58"/>
      <c r="AGH94" s="58"/>
      <c r="AGI94" s="58"/>
      <c r="AGJ94" s="58"/>
      <c r="AGK94" s="58"/>
      <c r="AGL94" s="58"/>
      <c r="AGM94" s="58"/>
      <c r="AGN94" s="58"/>
      <c r="AGO94" s="58"/>
      <c r="AGP94" s="58"/>
      <c r="AGQ94" s="58"/>
      <c r="AGR94" s="58"/>
      <c r="AGS94" s="58"/>
      <c r="AGT94" s="58"/>
      <c r="AGU94" s="58"/>
      <c r="AGV94" s="58"/>
      <c r="AGW94" s="58"/>
      <c r="AGX94" s="58"/>
      <c r="AGY94" s="58"/>
      <c r="AGZ94" s="58"/>
      <c r="AHA94" s="58"/>
      <c r="AHB94" s="58"/>
      <c r="AHC94" s="58"/>
      <c r="AHD94" s="58"/>
      <c r="AHE94" s="58"/>
      <c r="AHF94" s="58"/>
      <c r="AHG94" s="58"/>
      <c r="AHH94" s="58"/>
      <c r="AHI94" s="58"/>
      <c r="AHJ94" s="58"/>
      <c r="AHK94" s="58"/>
      <c r="AHL94" s="58"/>
      <c r="AHM94" s="58"/>
      <c r="AHN94" s="58"/>
      <c r="AHO94" s="58"/>
      <c r="AHP94" s="58"/>
      <c r="AHQ94" s="58"/>
      <c r="AHR94" s="58"/>
      <c r="AHS94" s="58"/>
      <c r="AHT94" s="58"/>
      <c r="AHU94" s="58"/>
      <c r="AHV94" s="58"/>
      <c r="AHW94" s="58"/>
      <c r="AHX94" s="58"/>
      <c r="AHY94" s="58"/>
      <c r="AHZ94" s="58"/>
      <c r="AIA94" s="58"/>
      <c r="AIB94" s="58"/>
      <c r="AIC94" s="58"/>
      <c r="AID94" s="58"/>
      <c r="AIE94" s="58"/>
      <c r="AIF94" s="58"/>
      <c r="AIG94" s="58"/>
      <c r="AIH94" s="58"/>
      <c r="AII94" s="58"/>
      <c r="AIJ94" s="58"/>
      <c r="AIK94" s="58"/>
      <c r="AIL94" s="58"/>
      <c r="AIM94" s="58"/>
      <c r="AIN94" s="58"/>
      <c r="AIO94" s="58"/>
      <c r="AIP94" s="58"/>
      <c r="AIQ94" s="58"/>
      <c r="AIR94" s="58"/>
      <c r="AIS94" s="58"/>
      <c r="AIT94" s="58"/>
      <c r="AIU94" s="58"/>
      <c r="AIV94" s="58"/>
      <c r="AIW94" s="58"/>
      <c r="AIX94" s="58"/>
      <c r="AIY94" s="58"/>
      <c r="AIZ94" s="58"/>
      <c r="AJA94" s="58"/>
      <c r="AJB94" s="58"/>
      <c r="AJC94" s="58"/>
      <c r="AJD94" s="58"/>
      <c r="AJE94" s="58"/>
      <c r="AJF94" s="58"/>
      <c r="AJG94" s="58"/>
      <c r="AJH94" s="58"/>
      <c r="AJI94" s="58"/>
      <c r="AJJ94" s="58"/>
      <c r="AJK94" s="58"/>
      <c r="AJL94" s="58"/>
      <c r="AJM94" s="58"/>
      <c r="AJN94" s="58"/>
      <c r="AJO94" s="58"/>
      <c r="AJP94" s="58"/>
      <c r="AJQ94" s="58"/>
      <c r="AJR94" s="58"/>
      <c r="AJS94" s="58"/>
      <c r="AJT94" s="58"/>
      <c r="AJU94" s="58"/>
      <c r="AJV94" s="58"/>
      <c r="AJW94" s="58"/>
      <c r="AJX94" s="58"/>
      <c r="AJY94" s="58"/>
      <c r="AJZ94" s="58"/>
      <c r="AKA94" s="58"/>
      <c r="AKB94" s="58"/>
      <c r="AKC94" s="58"/>
      <c r="AKD94" s="58"/>
      <c r="AKE94" s="58"/>
      <c r="AKF94" s="58"/>
      <c r="AKG94" s="58"/>
      <c r="AKH94" s="58"/>
      <c r="AKI94" s="58"/>
      <c r="AKJ94" s="58"/>
      <c r="AKK94" s="58"/>
      <c r="AKL94" s="58"/>
      <c r="AKM94" s="58"/>
      <c r="AKN94" s="58"/>
      <c r="AKO94" s="58"/>
      <c r="AKP94" s="58"/>
      <c r="AKQ94" s="58"/>
      <c r="AKR94" s="58"/>
      <c r="AKS94" s="58"/>
      <c r="AKT94" s="58"/>
      <c r="AKU94" s="58"/>
      <c r="AKV94" s="58"/>
      <c r="AKW94" s="58"/>
      <c r="AKX94" s="58"/>
      <c r="AKY94" s="58"/>
      <c r="AKZ94" s="58"/>
      <c r="ALA94" s="58"/>
      <c r="ALB94" s="58"/>
      <c r="ALC94" s="58"/>
      <c r="ALD94" s="58"/>
      <c r="ALE94" s="58"/>
      <c r="ALF94" s="58"/>
      <c r="ALG94" s="58"/>
      <c r="ALH94" s="58"/>
      <c r="ALI94" s="58"/>
      <c r="ALJ94" s="58"/>
      <c r="ALK94" s="58"/>
      <c r="ALL94" s="58"/>
      <c r="ALM94" s="58"/>
      <c r="ALN94" s="58"/>
      <c r="ALO94" s="58"/>
      <c r="ALP94" s="58"/>
      <c r="ALQ94" s="58"/>
      <c r="ALR94" s="58"/>
      <c r="ALS94" s="58"/>
      <c r="ALT94" s="58"/>
      <c r="ALU94" s="58"/>
      <c r="ALV94" s="58"/>
      <c r="ALW94" s="58"/>
      <c r="ALX94" s="58"/>
      <c r="ALY94" s="58"/>
      <c r="ALZ94" s="58"/>
      <c r="AMA94" s="58"/>
      <c r="AMB94" s="58"/>
      <c r="AMC94" s="58"/>
      <c r="AMD94" s="58"/>
      <c r="AME94" s="58"/>
      <c r="AMF94" s="58"/>
      <c r="AMG94" s="58"/>
      <c r="AMH94" s="58"/>
      <c r="AMI94" s="58"/>
      <c r="AMJ94" s="58"/>
    </row>
    <row r="95" spans="1:1024" s="84" customFormat="1" ht="30" customHeight="1" x14ac:dyDescent="0.2">
      <c r="A95" s="644" t="s">
        <v>270</v>
      </c>
      <c r="B95" s="644"/>
      <c r="C95" s="644"/>
      <c r="D95" s="644"/>
      <c r="E95" s="644"/>
      <c r="F95" s="644"/>
      <c r="G95" s="644"/>
      <c r="H95" s="644"/>
      <c r="I95" s="644"/>
      <c r="J95" s="82"/>
      <c r="K95" s="82"/>
      <c r="L95" s="82"/>
      <c r="M95" s="82"/>
      <c r="N95" s="82"/>
      <c r="O95" s="82"/>
      <c r="P95" s="82"/>
      <c r="Q95" s="83"/>
      <c r="R95" s="58"/>
      <c r="S95" s="58"/>
      <c r="T95" s="58"/>
      <c r="U95" s="58"/>
      <c r="V95" s="58"/>
      <c r="W95" s="58"/>
      <c r="X95" s="58"/>
      <c r="Y95" s="58"/>
      <c r="Z95" s="58"/>
      <c r="AA95" s="58"/>
      <c r="AB95" s="58"/>
      <c r="AC95" s="58"/>
      <c r="AD95" s="58"/>
      <c r="AE95" s="58"/>
      <c r="AF95" s="58"/>
      <c r="AG95" s="58"/>
      <c r="AH95" s="58"/>
      <c r="AI95" s="58"/>
      <c r="AJ95" s="58"/>
      <c r="AK95" s="58"/>
      <c r="AL95" s="58"/>
      <c r="AM95" s="58"/>
      <c r="AN95" s="58"/>
      <c r="AO95" s="58"/>
      <c r="AP95" s="58"/>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c r="BO95" s="58"/>
      <c r="BP95" s="58"/>
      <c r="BQ95" s="58"/>
      <c r="BR95" s="58"/>
      <c r="BS95" s="58"/>
      <c r="BT95" s="58"/>
      <c r="BU95" s="58"/>
      <c r="BV95" s="58"/>
      <c r="BW95" s="58"/>
      <c r="BX95" s="58"/>
      <c r="BY95" s="58"/>
      <c r="BZ95" s="58"/>
      <c r="CA95" s="58"/>
      <c r="CB95" s="58"/>
      <c r="CC95" s="58"/>
      <c r="CD95" s="58"/>
      <c r="CE95" s="58"/>
      <c r="CF95" s="58"/>
      <c r="CG95" s="58"/>
      <c r="CH95" s="58"/>
      <c r="CI95" s="58"/>
      <c r="CJ95" s="58"/>
      <c r="CK95" s="58"/>
      <c r="CL95" s="58"/>
      <c r="CM95" s="58"/>
      <c r="CN95" s="58"/>
      <c r="CO95" s="58"/>
      <c r="CP95" s="58"/>
      <c r="CQ95" s="58"/>
      <c r="CR95" s="58"/>
      <c r="CS95" s="58"/>
      <c r="CT95" s="58"/>
      <c r="CU95" s="58"/>
      <c r="CV95" s="58"/>
      <c r="CW95" s="58"/>
      <c r="CX95" s="58"/>
      <c r="CY95" s="58"/>
      <c r="CZ95" s="58"/>
      <c r="DA95" s="58"/>
      <c r="DB95" s="58"/>
      <c r="DC95" s="58"/>
      <c r="DD95" s="58"/>
      <c r="DE95" s="58"/>
      <c r="DF95" s="58"/>
      <c r="DG95" s="58"/>
      <c r="DH95" s="58"/>
      <c r="DI95" s="58"/>
      <c r="DJ95" s="58"/>
      <c r="DK95" s="58"/>
      <c r="DL95" s="58"/>
      <c r="DM95" s="58"/>
      <c r="DN95" s="58"/>
      <c r="DO95" s="58"/>
      <c r="DP95" s="58"/>
      <c r="DQ95" s="58"/>
      <c r="DR95" s="58"/>
      <c r="DS95" s="58"/>
      <c r="DT95" s="58"/>
      <c r="DU95" s="58"/>
      <c r="DV95" s="58"/>
      <c r="DW95" s="58"/>
      <c r="DX95" s="58"/>
      <c r="DY95" s="58"/>
      <c r="DZ95" s="58"/>
      <c r="EA95" s="58"/>
      <c r="EB95" s="58"/>
      <c r="EC95" s="58"/>
      <c r="ED95" s="58"/>
      <c r="EE95" s="58"/>
      <c r="EF95" s="58"/>
      <c r="EG95" s="58"/>
      <c r="EH95" s="58"/>
      <c r="EI95" s="58"/>
      <c r="EJ95" s="58"/>
      <c r="EK95" s="58"/>
      <c r="EL95" s="58"/>
      <c r="EM95" s="58"/>
      <c r="EN95" s="58"/>
      <c r="EO95" s="58"/>
      <c r="EP95" s="58"/>
      <c r="EQ95" s="58"/>
      <c r="ER95" s="58"/>
      <c r="ES95" s="58"/>
      <c r="ET95" s="58"/>
      <c r="EU95" s="58"/>
      <c r="EV95" s="58"/>
      <c r="EW95" s="58"/>
      <c r="EX95" s="58"/>
      <c r="EY95" s="58"/>
      <c r="EZ95" s="58"/>
      <c r="FA95" s="58"/>
      <c r="FB95" s="58"/>
      <c r="FC95" s="58"/>
      <c r="FD95" s="58"/>
      <c r="FE95" s="58"/>
      <c r="FF95" s="58"/>
      <c r="FG95" s="58"/>
      <c r="FH95" s="58"/>
      <c r="FI95" s="58"/>
      <c r="FJ95" s="58"/>
      <c r="FK95" s="58"/>
      <c r="FL95" s="58"/>
      <c r="FM95" s="58"/>
      <c r="FN95" s="58"/>
      <c r="FO95" s="58"/>
      <c r="FP95" s="58"/>
      <c r="FQ95" s="58"/>
      <c r="FR95" s="58"/>
      <c r="FS95" s="58"/>
      <c r="FT95" s="58"/>
      <c r="FU95" s="58"/>
      <c r="FV95" s="58"/>
      <c r="FW95" s="58"/>
      <c r="FX95" s="58"/>
      <c r="FY95" s="58"/>
      <c r="FZ95" s="58"/>
      <c r="GA95" s="58"/>
      <c r="GB95" s="58"/>
      <c r="GC95" s="58"/>
      <c r="GD95" s="58"/>
      <c r="GE95" s="58"/>
      <c r="GF95" s="58"/>
      <c r="GG95" s="58"/>
      <c r="GH95" s="58"/>
      <c r="GI95" s="58"/>
      <c r="GJ95" s="58"/>
      <c r="GK95" s="58"/>
      <c r="GL95" s="58"/>
      <c r="GM95" s="58"/>
      <c r="GN95" s="58"/>
      <c r="GO95" s="58"/>
      <c r="GP95" s="58"/>
      <c r="GQ95" s="58"/>
      <c r="GR95" s="58"/>
      <c r="GS95" s="58"/>
      <c r="GT95" s="58"/>
      <c r="GU95" s="58"/>
      <c r="GV95" s="58"/>
      <c r="GW95" s="58"/>
      <c r="GX95" s="58"/>
      <c r="GY95" s="58"/>
      <c r="GZ95" s="58"/>
      <c r="HA95" s="58"/>
      <c r="HB95" s="58"/>
      <c r="HC95" s="58"/>
      <c r="HD95" s="58"/>
      <c r="HE95" s="58"/>
      <c r="HF95" s="58"/>
      <c r="HG95" s="58"/>
      <c r="HH95" s="58"/>
      <c r="HI95" s="58"/>
      <c r="HJ95" s="58"/>
      <c r="HK95" s="58"/>
      <c r="HL95" s="58"/>
      <c r="HM95" s="58"/>
      <c r="HN95" s="58"/>
      <c r="HO95" s="58"/>
      <c r="HP95" s="58"/>
      <c r="HQ95" s="58"/>
      <c r="HR95" s="58"/>
      <c r="HS95" s="58"/>
      <c r="HT95" s="58"/>
      <c r="HU95" s="58"/>
      <c r="HV95" s="58"/>
      <c r="HW95" s="58"/>
      <c r="HX95" s="58"/>
      <c r="HY95" s="58"/>
      <c r="HZ95" s="58"/>
      <c r="IA95" s="58"/>
      <c r="IB95" s="58"/>
      <c r="IC95" s="58"/>
      <c r="ID95" s="58"/>
      <c r="IE95" s="58"/>
      <c r="IF95" s="58"/>
      <c r="IG95" s="58"/>
      <c r="IH95" s="58"/>
      <c r="II95" s="58"/>
      <c r="IJ95" s="58"/>
      <c r="IK95" s="58"/>
      <c r="IL95" s="58"/>
      <c r="IM95" s="58"/>
      <c r="IN95" s="58"/>
      <c r="IO95" s="58"/>
      <c r="IP95" s="58"/>
      <c r="IQ95" s="58"/>
      <c r="IR95" s="58"/>
      <c r="IS95" s="58"/>
      <c r="IT95" s="58"/>
      <c r="IU95" s="58"/>
      <c r="IV95" s="58"/>
      <c r="IW95" s="58"/>
      <c r="IX95" s="58"/>
      <c r="IY95" s="58"/>
      <c r="IZ95" s="58"/>
      <c r="JA95" s="58"/>
      <c r="JB95" s="58"/>
      <c r="JC95" s="58"/>
      <c r="JD95" s="58"/>
      <c r="JE95" s="58"/>
      <c r="JF95" s="58"/>
      <c r="JG95" s="58"/>
      <c r="JH95" s="58"/>
      <c r="JI95" s="58"/>
      <c r="JJ95" s="58"/>
      <c r="JK95" s="58"/>
      <c r="JL95" s="58"/>
      <c r="JM95" s="58"/>
      <c r="JN95" s="58"/>
      <c r="JO95" s="58"/>
      <c r="JP95" s="58"/>
      <c r="JQ95" s="58"/>
      <c r="JR95" s="58"/>
      <c r="JS95" s="58"/>
      <c r="JT95" s="58"/>
      <c r="JU95" s="58"/>
      <c r="JV95" s="58"/>
      <c r="JW95" s="58"/>
      <c r="JX95" s="58"/>
      <c r="JY95" s="58"/>
      <c r="JZ95" s="58"/>
      <c r="KA95" s="58"/>
      <c r="KB95" s="58"/>
      <c r="KC95" s="58"/>
      <c r="KD95" s="58"/>
      <c r="KE95" s="58"/>
      <c r="KF95" s="58"/>
      <c r="KG95" s="58"/>
      <c r="KH95" s="58"/>
      <c r="KI95" s="58"/>
      <c r="KJ95" s="58"/>
      <c r="KK95" s="58"/>
      <c r="KL95" s="58"/>
      <c r="KM95" s="58"/>
      <c r="KN95" s="58"/>
      <c r="KO95" s="58"/>
      <c r="KP95" s="58"/>
      <c r="KQ95" s="58"/>
      <c r="KR95" s="58"/>
      <c r="KS95" s="58"/>
      <c r="KT95" s="58"/>
      <c r="KU95" s="58"/>
      <c r="KV95" s="58"/>
      <c r="KW95" s="58"/>
      <c r="KX95" s="58"/>
      <c r="KY95" s="58"/>
      <c r="KZ95" s="58"/>
      <c r="LA95" s="58"/>
      <c r="LB95" s="58"/>
      <c r="LC95" s="58"/>
      <c r="LD95" s="58"/>
      <c r="LE95" s="58"/>
      <c r="LF95" s="58"/>
      <c r="LG95" s="58"/>
      <c r="LH95" s="58"/>
      <c r="LI95" s="58"/>
      <c r="LJ95" s="58"/>
      <c r="LK95" s="58"/>
      <c r="LL95" s="58"/>
      <c r="LM95" s="58"/>
      <c r="LN95" s="58"/>
      <c r="LO95" s="58"/>
      <c r="LP95" s="58"/>
      <c r="LQ95" s="58"/>
      <c r="LR95" s="58"/>
      <c r="LS95" s="58"/>
      <c r="LT95" s="58"/>
      <c r="LU95" s="58"/>
      <c r="LV95" s="58"/>
      <c r="LW95" s="58"/>
      <c r="LX95" s="58"/>
      <c r="LY95" s="58"/>
      <c r="LZ95" s="58"/>
      <c r="MA95" s="58"/>
      <c r="MB95" s="58"/>
      <c r="MC95" s="58"/>
      <c r="MD95" s="58"/>
      <c r="ME95" s="58"/>
      <c r="MF95" s="58"/>
      <c r="MG95" s="58"/>
      <c r="MH95" s="58"/>
      <c r="MI95" s="58"/>
      <c r="MJ95" s="58"/>
      <c r="MK95" s="58"/>
      <c r="ML95" s="58"/>
      <c r="MM95" s="58"/>
      <c r="MN95" s="58"/>
      <c r="MO95" s="58"/>
      <c r="MP95" s="58"/>
      <c r="MQ95" s="58"/>
      <c r="MR95" s="58"/>
      <c r="MS95" s="58"/>
      <c r="MT95" s="58"/>
      <c r="MU95" s="58"/>
      <c r="MV95" s="58"/>
      <c r="MW95" s="58"/>
      <c r="MX95" s="58"/>
      <c r="MY95" s="58"/>
      <c r="MZ95" s="58"/>
      <c r="NA95" s="58"/>
      <c r="NB95" s="58"/>
      <c r="NC95" s="58"/>
      <c r="ND95" s="58"/>
      <c r="NE95" s="58"/>
      <c r="NF95" s="58"/>
      <c r="NG95" s="58"/>
      <c r="NH95" s="58"/>
      <c r="NI95" s="58"/>
      <c r="NJ95" s="58"/>
      <c r="NK95" s="58"/>
      <c r="NL95" s="58"/>
      <c r="NM95" s="58"/>
      <c r="NN95" s="58"/>
      <c r="NO95" s="58"/>
      <c r="NP95" s="58"/>
      <c r="NQ95" s="58"/>
      <c r="NR95" s="58"/>
      <c r="NS95" s="58"/>
      <c r="NT95" s="58"/>
      <c r="NU95" s="58"/>
      <c r="NV95" s="58"/>
      <c r="NW95" s="58"/>
      <c r="NX95" s="58"/>
      <c r="NY95" s="58"/>
      <c r="NZ95" s="58"/>
      <c r="OA95" s="58"/>
      <c r="OB95" s="58"/>
      <c r="OC95" s="58"/>
      <c r="OD95" s="58"/>
      <c r="OE95" s="58"/>
      <c r="OF95" s="58"/>
      <c r="OG95" s="58"/>
      <c r="OH95" s="58"/>
      <c r="OI95" s="58"/>
      <c r="OJ95" s="58"/>
      <c r="OK95" s="58"/>
      <c r="OL95" s="58"/>
      <c r="OM95" s="58"/>
      <c r="ON95" s="58"/>
      <c r="OO95" s="58"/>
      <c r="OP95" s="58"/>
      <c r="OQ95" s="58"/>
      <c r="OR95" s="58"/>
      <c r="OS95" s="58"/>
      <c r="OT95" s="58"/>
      <c r="OU95" s="58"/>
      <c r="OV95" s="58"/>
      <c r="OW95" s="58"/>
      <c r="OX95" s="58"/>
      <c r="OY95" s="58"/>
      <c r="OZ95" s="58"/>
      <c r="PA95" s="58"/>
      <c r="PB95" s="58"/>
      <c r="PC95" s="58"/>
      <c r="PD95" s="58"/>
      <c r="PE95" s="58"/>
      <c r="PF95" s="58"/>
      <c r="PG95" s="58"/>
      <c r="PH95" s="58"/>
      <c r="PI95" s="58"/>
      <c r="PJ95" s="58"/>
      <c r="PK95" s="58"/>
      <c r="PL95" s="58"/>
      <c r="PM95" s="58"/>
      <c r="PN95" s="58"/>
      <c r="PO95" s="58"/>
      <c r="PP95" s="58"/>
      <c r="PQ95" s="58"/>
      <c r="PR95" s="58"/>
      <c r="PS95" s="58"/>
      <c r="PT95" s="58"/>
      <c r="PU95" s="58"/>
      <c r="PV95" s="58"/>
      <c r="PW95" s="58"/>
      <c r="PX95" s="58"/>
      <c r="PY95" s="58"/>
      <c r="PZ95" s="58"/>
      <c r="QA95" s="58"/>
      <c r="QB95" s="58"/>
      <c r="QC95" s="58"/>
      <c r="QD95" s="58"/>
      <c r="QE95" s="58"/>
      <c r="QF95" s="58"/>
      <c r="QG95" s="58"/>
      <c r="QH95" s="58"/>
      <c r="QI95" s="58"/>
      <c r="QJ95" s="58"/>
      <c r="QK95" s="58"/>
      <c r="QL95" s="58"/>
      <c r="QM95" s="58"/>
      <c r="QN95" s="58"/>
      <c r="QO95" s="58"/>
      <c r="QP95" s="58"/>
      <c r="QQ95" s="58"/>
      <c r="QR95" s="58"/>
      <c r="QS95" s="58"/>
      <c r="QT95" s="58"/>
      <c r="QU95" s="58"/>
      <c r="QV95" s="58"/>
      <c r="QW95" s="58"/>
      <c r="QX95" s="58"/>
      <c r="QY95" s="58"/>
      <c r="QZ95" s="58"/>
      <c r="RA95" s="58"/>
      <c r="RB95" s="58"/>
      <c r="RC95" s="58"/>
      <c r="RD95" s="58"/>
      <c r="RE95" s="58"/>
      <c r="RF95" s="58"/>
      <c r="RG95" s="58"/>
      <c r="RH95" s="58"/>
      <c r="RI95" s="58"/>
      <c r="RJ95" s="58"/>
      <c r="RK95" s="58"/>
      <c r="RL95" s="58"/>
      <c r="RM95" s="58"/>
      <c r="RN95" s="58"/>
      <c r="RO95" s="58"/>
      <c r="RP95" s="58"/>
      <c r="RQ95" s="58"/>
      <c r="RR95" s="58"/>
      <c r="RS95" s="58"/>
      <c r="RT95" s="58"/>
      <c r="RU95" s="58"/>
      <c r="RV95" s="58"/>
      <c r="RW95" s="58"/>
      <c r="RX95" s="58"/>
      <c r="RY95" s="58"/>
      <c r="RZ95" s="58"/>
      <c r="SA95" s="58"/>
      <c r="SB95" s="58"/>
      <c r="SC95" s="58"/>
      <c r="SD95" s="58"/>
      <c r="SE95" s="58"/>
      <c r="SF95" s="58"/>
      <c r="SG95" s="58"/>
      <c r="SH95" s="58"/>
      <c r="SI95" s="58"/>
      <c r="SJ95" s="58"/>
      <c r="SK95" s="58"/>
      <c r="SL95" s="58"/>
      <c r="SM95" s="58"/>
      <c r="SN95" s="58"/>
      <c r="SO95" s="58"/>
      <c r="SP95" s="58"/>
      <c r="SQ95" s="58"/>
      <c r="SR95" s="58"/>
      <c r="SS95" s="58"/>
      <c r="ST95" s="58"/>
      <c r="SU95" s="58"/>
      <c r="SV95" s="58"/>
      <c r="SW95" s="58"/>
      <c r="SX95" s="58"/>
      <c r="SY95" s="58"/>
      <c r="SZ95" s="58"/>
      <c r="TA95" s="58"/>
      <c r="TB95" s="58"/>
      <c r="TC95" s="58"/>
      <c r="TD95" s="58"/>
      <c r="TE95" s="58"/>
      <c r="TF95" s="58"/>
      <c r="TG95" s="58"/>
      <c r="TH95" s="58"/>
      <c r="TI95" s="58"/>
      <c r="TJ95" s="58"/>
      <c r="TK95" s="58"/>
      <c r="TL95" s="58"/>
      <c r="TM95" s="58"/>
      <c r="TN95" s="58"/>
      <c r="TO95" s="58"/>
      <c r="TP95" s="58"/>
      <c r="TQ95" s="58"/>
      <c r="TR95" s="58"/>
      <c r="TS95" s="58"/>
      <c r="TT95" s="58"/>
      <c r="TU95" s="58"/>
      <c r="TV95" s="58"/>
      <c r="TW95" s="58"/>
      <c r="TX95" s="58"/>
      <c r="TY95" s="58"/>
      <c r="TZ95" s="58"/>
      <c r="UA95" s="58"/>
      <c r="UB95" s="58"/>
      <c r="UC95" s="58"/>
      <c r="UD95" s="58"/>
      <c r="UE95" s="58"/>
      <c r="UF95" s="58"/>
      <c r="UG95" s="58"/>
      <c r="UH95" s="58"/>
      <c r="UI95" s="58"/>
      <c r="UJ95" s="58"/>
      <c r="UK95" s="58"/>
      <c r="UL95" s="58"/>
      <c r="UM95" s="58"/>
      <c r="UN95" s="58"/>
      <c r="UO95" s="58"/>
      <c r="UP95" s="58"/>
      <c r="UQ95" s="58"/>
      <c r="UR95" s="58"/>
      <c r="US95" s="58"/>
      <c r="UT95" s="58"/>
      <c r="UU95" s="58"/>
      <c r="UV95" s="58"/>
      <c r="UW95" s="58"/>
      <c r="UX95" s="58"/>
      <c r="UY95" s="58"/>
      <c r="UZ95" s="58"/>
      <c r="VA95" s="58"/>
      <c r="VB95" s="58"/>
      <c r="VC95" s="58"/>
      <c r="VD95" s="58"/>
      <c r="VE95" s="58"/>
      <c r="VF95" s="58"/>
      <c r="VG95" s="58"/>
      <c r="VH95" s="58"/>
      <c r="VI95" s="58"/>
      <c r="VJ95" s="58"/>
      <c r="VK95" s="58"/>
      <c r="VL95" s="58"/>
      <c r="VM95" s="58"/>
      <c r="VN95" s="58"/>
      <c r="VO95" s="58"/>
      <c r="VP95" s="58"/>
      <c r="VQ95" s="58"/>
      <c r="VR95" s="58"/>
      <c r="VS95" s="58"/>
      <c r="VT95" s="58"/>
      <c r="VU95" s="58"/>
      <c r="VV95" s="58"/>
      <c r="VW95" s="58"/>
      <c r="VX95" s="58"/>
      <c r="VY95" s="58"/>
      <c r="VZ95" s="58"/>
      <c r="WA95" s="58"/>
      <c r="WB95" s="58"/>
      <c r="WC95" s="58"/>
      <c r="WD95" s="58"/>
      <c r="WE95" s="58"/>
      <c r="WF95" s="58"/>
      <c r="WG95" s="58"/>
      <c r="WH95" s="58"/>
      <c r="WI95" s="58"/>
      <c r="WJ95" s="58"/>
      <c r="WK95" s="58"/>
      <c r="WL95" s="58"/>
      <c r="WM95" s="58"/>
      <c r="WN95" s="58"/>
      <c r="WO95" s="58"/>
      <c r="WP95" s="58"/>
      <c r="WQ95" s="58"/>
      <c r="WR95" s="58"/>
      <c r="WS95" s="58"/>
      <c r="WT95" s="58"/>
      <c r="WU95" s="58"/>
      <c r="WV95" s="58"/>
      <c r="WW95" s="58"/>
      <c r="WX95" s="58"/>
      <c r="WY95" s="58"/>
      <c r="WZ95" s="58"/>
      <c r="XA95" s="58"/>
      <c r="XB95" s="58"/>
      <c r="XC95" s="58"/>
      <c r="XD95" s="58"/>
      <c r="XE95" s="58"/>
      <c r="XF95" s="58"/>
      <c r="XG95" s="58"/>
      <c r="XH95" s="58"/>
      <c r="XI95" s="58"/>
      <c r="XJ95" s="58"/>
      <c r="XK95" s="58"/>
      <c r="XL95" s="58"/>
      <c r="XM95" s="58"/>
      <c r="XN95" s="58"/>
      <c r="XO95" s="58"/>
      <c r="XP95" s="58"/>
      <c r="XQ95" s="58"/>
      <c r="XR95" s="58"/>
      <c r="XS95" s="58"/>
      <c r="XT95" s="58"/>
      <c r="XU95" s="58"/>
      <c r="XV95" s="58"/>
      <c r="XW95" s="58"/>
      <c r="XX95" s="58"/>
      <c r="XY95" s="58"/>
      <c r="XZ95" s="58"/>
      <c r="YA95" s="58"/>
      <c r="YB95" s="58"/>
      <c r="YC95" s="58"/>
      <c r="YD95" s="58"/>
      <c r="YE95" s="58"/>
      <c r="YF95" s="58"/>
      <c r="YG95" s="58"/>
      <c r="YH95" s="58"/>
      <c r="YI95" s="58"/>
      <c r="YJ95" s="58"/>
      <c r="YK95" s="58"/>
      <c r="YL95" s="58"/>
      <c r="YM95" s="58"/>
      <c r="YN95" s="58"/>
      <c r="YO95" s="58"/>
      <c r="YP95" s="58"/>
      <c r="YQ95" s="58"/>
      <c r="YR95" s="58"/>
      <c r="YS95" s="58"/>
      <c r="YT95" s="58"/>
      <c r="YU95" s="58"/>
      <c r="YV95" s="58"/>
      <c r="YW95" s="58"/>
      <c r="YX95" s="58"/>
      <c r="YY95" s="58"/>
      <c r="YZ95" s="58"/>
      <c r="ZA95" s="58"/>
      <c r="ZB95" s="58"/>
      <c r="ZC95" s="58"/>
      <c r="ZD95" s="58"/>
      <c r="ZE95" s="58"/>
      <c r="ZF95" s="58"/>
      <c r="ZG95" s="58"/>
      <c r="ZH95" s="58"/>
      <c r="ZI95" s="58"/>
      <c r="ZJ95" s="58"/>
      <c r="ZK95" s="58"/>
      <c r="ZL95" s="58"/>
      <c r="ZM95" s="58"/>
      <c r="ZN95" s="58"/>
      <c r="ZO95" s="58"/>
      <c r="ZP95" s="58"/>
      <c r="ZQ95" s="58"/>
      <c r="ZR95" s="58"/>
      <c r="ZS95" s="58"/>
      <c r="ZT95" s="58"/>
      <c r="ZU95" s="58"/>
      <c r="ZV95" s="58"/>
      <c r="ZW95" s="58"/>
      <c r="ZX95" s="58"/>
      <c r="ZY95" s="58"/>
      <c r="ZZ95" s="58"/>
      <c r="AAA95" s="58"/>
      <c r="AAB95" s="58"/>
      <c r="AAC95" s="58"/>
      <c r="AAD95" s="58"/>
      <c r="AAE95" s="58"/>
      <c r="AAF95" s="58"/>
      <c r="AAG95" s="58"/>
      <c r="AAH95" s="58"/>
      <c r="AAI95" s="58"/>
      <c r="AAJ95" s="58"/>
      <c r="AAK95" s="58"/>
      <c r="AAL95" s="58"/>
      <c r="AAM95" s="58"/>
      <c r="AAN95" s="58"/>
      <c r="AAO95" s="58"/>
      <c r="AAP95" s="58"/>
      <c r="AAQ95" s="58"/>
      <c r="AAR95" s="58"/>
      <c r="AAS95" s="58"/>
      <c r="AAT95" s="58"/>
      <c r="AAU95" s="58"/>
      <c r="AAV95" s="58"/>
      <c r="AAW95" s="58"/>
      <c r="AAX95" s="58"/>
      <c r="AAY95" s="58"/>
      <c r="AAZ95" s="58"/>
      <c r="ABA95" s="58"/>
      <c r="ABB95" s="58"/>
      <c r="ABC95" s="58"/>
      <c r="ABD95" s="58"/>
      <c r="ABE95" s="58"/>
      <c r="ABF95" s="58"/>
      <c r="ABG95" s="58"/>
      <c r="ABH95" s="58"/>
      <c r="ABI95" s="58"/>
      <c r="ABJ95" s="58"/>
      <c r="ABK95" s="58"/>
      <c r="ABL95" s="58"/>
      <c r="ABM95" s="58"/>
      <c r="ABN95" s="58"/>
      <c r="ABO95" s="58"/>
      <c r="ABP95" s="58"/>
      <c r="ABQ95" s="58"/>
      <c r="ABR95" s="58"/>
      <c r="ABS95" s="58"/>
      <c r="ABT95" s="58"/>
      <c r="ABU95" s="58"/>
      <c r="ABV95" s="58"/>
      <c r="ABW95" s="58"/>
      <c r="ABX95" s="58"/>
      <c r="ABY95" s="58"/>
      <c r="ABZ95" s="58"/>
      <c r="ACA95" s="58"/>
      <c r="ACB95" s="58"/>
      <c r="ACC95" s="58"/>
      <c r="ACD95" s="58"/>
      <c r="ACE95" s="58"/>
      <c r="ACF95" s="58"/>
      <c r="ACG95" s="58"/>
      <c r="ACH95" s="58"/>
      <c r="ACI95" s="58"/>
      <c r="ACJ95" s="58"/>
      <c r="ACK95" s="58"/>
      <c r="ACL95" s="58"/>
      <c r="ACM95" s="58"/>
      <c r="ACN95" s="58"/>
      <c r="ACO95" s="58"/>
      <c r="ACP95" s="58"/>
      <c r="ACQ95" s="58"/>
      <c r="ACR95" s="58"/>
      <c r="ACS95" s="58"/>
      <c r="ACT95" s="58"/>
      <c r="ACU95" s="58"/>
      <c r="ACV95" s="58"/>
      <c r="ACW95" s="58"/>
      <c r="ACX95" s="58"/>
      <c r="ACY95" s="58"/>
      <c r="ACZ95" s="58"/>
      <c r="ADA95" s="58"/>
      <c r="ADB95" s="58"/>
      <c r="ADC95" s="58"/>
      <c r="ADD95" s="58"/>
      <c r="ADE95" s="58"/>
      <c r="ADF95" s="58"/>
      <c r="ADG95" s="58"/>
      <c r="ADH95" s="58"/>
      <c r="ADI95" s="58"/>
      <c r="ADJ95" s="58"/>
      <c r="ADK95" s="58"/>
      <c r="ADL95" s="58"/>
      <c r="ADM95" s="58"/>
      <c r="ADN95" s="58"/>
      <c r="ADO95" s="58"/>
      <c r="ADP95" s="58"/>
      <c r="ADQ95" s="58"/>
      <c r="ADR95" s="58"/>
      <c r="ADS95" s="58"/>
      <c r="ADT95" s="58"/>
      <c r="ADU95" s="58"/>
      <c r="ADV95" s="58"/>
      <c r="ADW95" s="58"/>
      <c r="ADX95" s="58"/>
      <c r="ADY95" s="58"/>
      <c r="ADZ95" s="58"/>
      <c r="AEA95" s="58"/>
      <c r="AEB95" s="58"/>
      <c r="AEC95" s="58"/>
      <c r="AED95" s="58"/>
      <c r="AEE95" s="58"/>
      <c r="AEF95" s="58"/>
      <c r="AEG95" s="58"/>
      <c r="AEH95" s="58"/>
      <c r="AEI95" s="58"/>
      <c r="AEJ95" s="58"/>
      <c r="AEK95" s="58"/>
      <c r="AEL95" s="58"/>
      <c r="AEM95" s="58"/>
      <c r="AEN95" s="58"/>
      <c r="AEO95" s="58"/>
      <c r="AEP95" s="58"/>
      <c r="AEQ95" s="58"/>
      <c r="AER95" s="58"/>
      <c r="AES95" s="58"/>
      <c r="AET95" s="58"/>
      <c r="AEU95" s="58"/>
      <c r="AEV95" s="58"/>
      <c r="AEW95" s="58"/>
      <c r="AEX95" s="58"/>
      <c r="AEY95" s="58"/>
      <c r="AEZ95" s="58"/>
      <c r="AFA95" s="58"/>
      <c r="AFB95" s="58"/>
      <c r="AFC95" s="58"/>
      <c r="AFD95" s="58"/>
      <c r="AFE95" s="58"/>
      <c r="AFF95" s="58"/>
      <c r="AFG95" s="58"/>
      <c r="AFH95" s="58"/>
      <c r="AFI95" s="58"/>
      <c r="AFJ95" s="58"/>
      <c r="AFK95" s="58"/>
      <c r="AFL95" s="58"/>
      <c r="AFM95" s="58"/>
      <c r="AFN95" s="58"/>
      <c r="AFO95" s="58"/>
      <c r="AFP95" s="58"/>
      <c r="AFQ95" s="58"/>
      <c r="AFR95" s="58"/>
      <c r="AFS95" s="58"/>
      <c r="AFT95" s="58"/>
      <c r="AFU95" s="58"/>
      <c r="AFV95" s="58"/>
      <c r="AFW95" s="58"/>
      <c r="AFX95" s="58"/>
      <c r="AFY95" s="58"/>
      <c r="AFZ95" s="58"/>
      <c r="AGA95" s="58"/>
      <c r="AGB95" s="58"/>
      <c r="AGC95" s="58"/>
      <c r="AGD95" s="58"/>
      <c r="AGE95" s="58"/>
      <c r="AGF95" s="58"/>
      <c r="AGG95" s="58"/>
      <c r="AGH95" s="58"/>
      <c r="AGI95" s="58"/>
      <c r="AGJ95" s="58"/>
      <c r="AGK95" s="58"/>
      <c r="AGL95" s="58"/>
      <c r="AGM95" s="58"/>
      <c r="AGN95" s="58"/>
      <c r="AGO95" s="58"/>
      <c r="AGP95" s="58"/>
      <c r="AGQ95" s="58"/>
      <c r="AGR95" s="58"/>
      <c r="AGS95" s="58"/>
      <c r="AGT95" s="58"/>
      <c r="AGU95" s="58"/>
      <c r="AGV95" s="58"/>
      <c r="AGW95" s="58"/>
      <c r="AGX95" s="58"/>
      <c r="AGY95" s="58"/>
      <c r="AGZ95" s="58"/>
      <c r="AHA95" s="58"/>
      <c r="AHB95" s="58"/>
      <c r="AHC95" s="58"/>
      <c r="AHD95" s="58"/>
      <c r="AHE95" s="58"/>
      <c r="AHF95" s="58"/>
      <c r="AHG95" s="58"/>
      <c r="AHH95" s="58"/>
      <c r="AHI95" s="58"/>
      <c r="AHJ95" s="58"/>
      <c r="AHK95" s="58"/>
      <c r="AHL95" s="58"/>
      <c r="AHM95" s="58"/>
      <c r="AHN95" s="58"/>
      <c r="AHO95" s="58"/>
      <c r="AHP95" s="58"/>
      <c r="AHQ95" s="58"/>
      <c r="AHR95" s="58"/>
      <c r="AHS95" s="58"/>
      <c r="AHT95" s="58"/>
      <c r="AHU95" s="58"/>
      <c r="AHV95" s="58"/>
      <c r="AHW95" s="58"/>
      <c r="AHX95" s="58"/>
      <c r="AHY95" s="58"/>
      <c r="AHZ95" s="58"/>
      <c r="AIA95" s="58"/>
      <c r="AIB95" s="58"/>
      <c r="AIC95" s="58"/>
      <c r="AID95" s="58"/>
      <c r="AIE95" s="58"/>
      <c r="AIF95" s="58"/>
      <c r="AIG95" s="58"/>
      <c r="AIH95" s="58"/>
      <c r="AII95" s="58"/>
      <c r="AIJ95" s="58"/>
      <c r="AIK95" s="58"/>
      <c r="AIL95" s="58"/>
      <c r="AIM95" s="58"/>
      <c r="AIN95" s="58"/>
      <c r="AIO95" s="58"/>
      <c r="AIP95" s="58"/>
      <c r="AIQ95" s="58"/>
      <c r="AIR95" s="58"/>
      <c r="AIS95" s="58"/>
      <c r="AIT95" s="58"/>
      <c r="AIU95" s="58"/>
      <c r="AIV95" s="58"/>
      <c r="AIW95" s="58"/>
      <c r="AIX95" s="58"/>
      <c r="AIY95" s="58"/>
      <c r="AIZ95" s="58"/>
      <c r="AJA95" s="58"/>
      <c r="AJB95" s="58"/>
      <c r="AJC95" s="58"/>
      <c r="AJD95" s="58"/>
      <c r="AJE95" s="58"/>
      <c r="AJF95" s="58"/>
      <c r="AJG95" s="58"/>
      <c r="AJH95" s="58"/>
      <c r="AJI95" s="58"/>
      <c r="AJJ95" s="58"/>
      <c r="AJK95" s="58"/>
      <c r="AJL95" s="58"/>
      <c r="AJM95" s="58"/>
      <c r="AJN95" s="58"/>
      <c r="AJO95" s="58"/>
      <c r="AJP95" s="58"/>
      <c r="AJQ95" s="58"/>
      <c r="AJR95" s="58"/>
      <c r="AJS95" s="58"/>
      <c r="AJT95" s="58"/>
      <c r="AJU95" s="58"/>
      <c r="AJV95" s="58"/>
      <c r="AJW95" s="58"/>
      <c r="AJX95" s="58"/>
      <c r="AJY95" s="58"/>
      <c r="AJZ95" s="58"/>
      <c r="AKA95" s="58"/>
      <c r="AKB95" s="58"/>
      <c r="AKC95" s="58"/>
      <c r="AKD95" s="58"/>
      <c r="AKE95" s="58"/>
      <c r="AKF95" s="58"/>
      <c r="AKG95" s="58"/>
      <c r="AKH95" s="58"/>
      <c r="AKI95" s="58"/>
      <c r="AKJ95" s="58"/>
      <c r="AKK95" s="58"/>
      <c r="AKL95" s="58"/>
      <c r="AKM95" s="58"/>
      <c r="AKN95" s="58"/>
      <c r="AKO95" s="58"/>
      <c r="AKP95" s="58"/>
      <c r="AKQ95" s="58"/>
      <c r="AKR95" s="58"/>
      <c r="AKS95" s="58"/>
      <c r="AKT95" s="58"/>
      <c r="AKU95" s="58"/>
      <c r="AKV95" s="58"/>
      <c r="AKW95" s="58"/>
      <c r="AKX95" s="58"/>
      <c r="AKY95" s="58"/>
      <c r="AKZ95" s="58"/>
      <c r="ALA95" s="58"/>
      <c r="ALB95" s="58"/>
      <c r="ALC95" s="58"/>
      <c r="ALD95" s="58"/>
      <c r="ALE95" s="58"/>
      <c r="ALF95" s="58"/>
      <c r="ALG95" s="58"/>
      <c r="ALH95" s="58"/>
      <c r="ALI95" s="58"/>
      <c r="ALJ95" s="58"/>
      <c r="ALK95" s="58"/>
      <c r="ALL95" s="58"/>
      <c r="ALM95" s="58"/>
      <c r="ALN95" s="58"/>
      <c r="ALO95" s="58"/>
      <c r="ALP95" s="58"/>
      <c r="ALQ95" s="58"/>
      <c r="ALR95" s="58"/>
      <c r="ALS95" s="58"/>
      <c r="ALT95" s="58"/>
      <c r="ALU95" s="58"/>
      <c r="ALV95" s="58"/>
      <c r="ALW95" s="58"/>
      <c r="ALX95" s="58"/>
      <c r="ALY95" s="58"/>
      <c r="ALZ95" s="58"/>
      <c r="AMA95" s="58"/>
      <c r="AMB95" s="58"/>
      <c r="AMC95" s="58"/>
      <c r="AMD95" s="58"/>
      <c r="AME95" s="58"/>
      <c r="AMF95" s="58"/>
      <c r="AMG95" s="58"/>
      <c r="AMH95" s="58"/>
      <c r="AMI95" s="58"/>
      <c r="AMJ95" s="58"/>
    </row>
    <row r="96" spans="1:1024" s="81" customFormat="1" ht="20.100000000000001" customHeight="1" x14ac:dyDescent="0.2">
      <c r="A96" s="671" t="s">
        <v>166</v>
      </c>
      <c r="B96" s="671"/>
      <c r="C96" s="671"/>
      <c r="D96" s="671"/>
      <c r="E96" s="385"/>
      <c r="F96" s="85"/>
      <c r="H96" s="86"/>
      <c r="J96" s="78"/>
      <c r="K96" s="78"/>
      <c r="L96" s="78"/>
      <c r="M96" s="78"/>
      <c r="N96" s="78"/>
      <c r="O96" s="78"/>
      <c r="P96" s="78"/>
      <c r="Q96" s="78"/>
      <c r="R96" s="78"/>
      <c r="S96" s="78"/>
      <c r="T96" s="80"/>
      <c r="U96" s="80"/>
      <c r="V96" s="80"/>
      <c r="W96" s="80"/>
      <c r="X96" s="80"/>
    </row>
    <row r="97" spans="1:1024" s="81" customFormat="1" ht="30" customHeight="1" x14ac:dyDescent="0.2">
      <c r="A97" s="671" t="s">
        <v>274</v>
      </c>
      <c r="B97" s="671"/>
      <c r="C97" s="671"/>
      <c r="D97" s="671"/>
      <c r="E97" s="671"/>
      <c r="F97" s="671"/>
      <c r="G97" s="671"/>
      <c r="H97" s="671"/>
      <c r="I97" s="671"/>
      <c r="J97" s="78"/>
      <c r="K97" s="78"/>
      <c r="L97" s="78"/>
      <c r="M97" s="78"/>
      <c r="N97" s="78"/>
      <c r="O97" s="78"/>
      <c r="P97" s="78"/>
      <c r="Q97" s="78"/>
      <c r="R97" s="78"/>
      <c r="S97" s="78"/>
      <c r="T97" s="80"/>
      <c r="U97" s="80"/>
      <c r="V97" s="80"/>
      <c r="W97" s="80"/>
      <c r="X97" s="80"/>
    </row>
    <row r="98" spans="1:1024" s="81" customFormat="1" ht="30" customHeight="1" x14ac:dyDescent="0.2">
      <c r="A98" s="666" t="s">
        <v>182</v>
      </c>
      <c r="B98" s="666"/>
      <c r="C98" s="666"/>
      <c r="D98" s="666"/>
      <c r="E98" s="666"/>
      <c r="F98" s="666"/>
      <c r="G98" s="666"/>
      <c r="H98" s="666"/>
      <c r="I98" s="666"/>
      <c r="J98" s="80"/>
      <c r="K98" s="80"/>
      <c r="L98" s="80"/>
      <c r="M98" s="80"/>
      <c r="N98" s="80"/>
      <c r="O98" s="80"/>
      <c r="P98" s="80"/>
      <c r="Q98" s="80"/>
      <c r="R98" s="78"/>
      <c r="S98" s="78"/>
      <c r="T98" s="88"/>
      <c r="U98" s="89"/>
      <c r="V98" s="80"/>
      <c r="W98" s="80"/>
      <c r="X98" s="80"/>
    </row>
    <row r="99" spans="1:1024" s="58" customFormat="1" ht="15.95" customHeight="1" x14ac:dyDescent="0.2">
      <c r="A99" s="672" t="s">
        <v>167</v>
      </c>
      <c r="B99" s="672"/>
      <c r="C99" s="672"/>
      <c r="D99" s="672"/>
      <c r="E99" s="672"/>
      <c r="F99" s="672"/>
      <c r="G99" s="672"/>
      <c r="H99" s="672"/>
      <c r="I99" s="672"/>
      <c r="J99" s="87"/>
      <c r="K99" s="87"/>
      <c r="L99" s="87"/>
      <c r="M99" s="87"/>
      <c r="N99" s="87"/>
      <c r="O99" s="87"/>
      <c r="P99" s="87"/>
      <c r="Q99" s="87"/>
      <c r="R99" s="87"/>
    </row>
    <row r="100" spans="1:1024" s="58" customFormat="1" ht="15.95" customHeight="1" x14ac:dyDescent="0.2">
      <c r="A100" s="672" t="s">
        <v>238</v>
      </c>
      <c r="B100" s="672"/>
      <c r="C100" s="672"/>
      <c r="D100" s="672"/>
      <c r="E100" s="672"/>
      <c r="F100" s="672"/>
      <c r="G100" s="672"/>
      <c r="H100" s="672"/>
      <c r="I100" s="672"/>
      <c r="J100" s="87"/>
      <c r="K100" s="87"/>
      <c r="L100" s="87"/>
      <c r="M100" s="87"/>
      <c r="N100" s="87"/>
      <c r="O100" s="87"/>
      <c r="P100" s="87"/>
      <c r="Q100" s="87"/>
      <c r="R100" s="87"/>
    </row>
    <row r="101" spans="1:1024" s="84" customFormat="1" ht="15.95" customHeight="1" x14ac:dyDescent="0.2">
      <c r="A101" s="673" t="s">
        <v>237</v>
      </c>
      <c r="B101" s="673"/>
      <c r="C101" s="673"/>
      <c r="D101" s="673"/>
      <c r="E101" s="673"/>
      <c r="F101" s="673"/>
      <c r="G101" s="673"/>
      <c r="H101" s="673"/>
      <c r="I101" s="673"/>
      <c r="J101" s="87"/>
      <c r="K101" s="87"/>
      <c r="L101" s="87"/>
      <c r="M101" s="87"/>
      <c r="N101" s="87"/>
      <c r="O101" s="87"/>
      <c r="P101" s="87"/>
      <c r="Q101" s="87"/>
      <c r="R101" s="87"/>
      <c r="S101" s="58"/>
      <c r="T101" s="58"/>
      <c r="U101" s="58"/>
      <c r="V101" s="58"/>
      <c r="W101" s="58"/>
      <c r="X101" s="58"/>
      <c r="Y101" s="58"/>
      <c r="Z101" s="58"/>
      <c r="AA101" s="58"/>
      <c r="AB101" s="58"/>
      <c r="AC101" s="58"/>
      <c r="AD101" s="58"/>
      <c r="AE101" s="58"/>
      <c r="AF101" s="58"/>
      <c r="AG101" s="58"/>
      <c r="AH101" s="58"/>
      <c r="AI101" s="58"/>
      <c r="AJ101" s="58"/>
      <c r="AK101" s="58"/>
      <c r="AL101" s="58"/>
      <c r="AM101" s="58"/>
      <c r="AN101" s="58"/>
      <c r="AO101" s="58"/>
      <c r="AP101" s="58"/>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c r="BO101" s="58"/>
      <c r="BP101" s="58"/>
      <c r="BQ101" s="58"/>
      <c r="BR101" s="58"/>
      <c r="BS101" s="58"/>
      <c r="BT101" s="58"/>
      <c r="BU101" s="58"/>
      <c r="BV101" s="58"/>
      <c r="BW101" s="58"/>
      <c r="BX101" s="58"/>
      <c r="BY101" s="58"/>
      <c r="BZ101" s="58"/>
      <c r="CA101" s="58"/>
      <c r="CB101" s="58"/>
      <c r="CC101" s="58"/>
      <c r="CD101" s="58"/>
      <c r="CE101" s="58"/>
      <c r="CF101" s="58"/>
      <c r="CG101" s="58"/>
      <c r="CH101" s="58"/>
      <c r="CI101" s="58"/>
      <c r="CJ101" s="58"/>
      <c r="CK101" s="58"/>
      <c r="CL101" s="58"/>
      <c r="CM101" s="58"/>
      <c r="CN101" s="58"/>
      <c r="CO101" s="58"/>
      <c r="CP101" s="58"/>
      <c r="CQ101" s="58"/>
      <c r="CR101" s="58"/>
      <c r="CS101" s="58"/>
      <c r="CT101" s="58"/>
      <c r="CU101" s="58"/>
      <c r="CV101" s="58"/>
      <c r="CW101" s="58"/>
      <c r="CX101" s="58"/>
      <c r="CY101" s="58"/>
      <c r="CZ101" s="58"/>
      <c r="DA101" s="58"/>
      <c r="DB101" s="58"/>
      <c r="DC101" s="58"/>
      <c r="DD101" s="58"/>
      <c r="DE101" s="58"/>
      <c r="DF101" s="58"/>
      <c r="DG101" s="58"/>
      <c r="DH101" s="58"/>
      <c r="DI101" s="58"/>
      <c r="DJ101" s="58"/>
      <c r="DK101" s="58"/>
      <c r="DL101" s="58"/>
      <c r="DM101" s="58"/>
      <c r="DN101" s="58"/>
      <c r="DO101" s="58"/>
      <c r="DP101" s="58"/>
      <c r="DQ101" s="58"/>
      <c r="DR101" s="58"/>
      <c r="DS101" s="58"/>
      <c r="DT101" s="58"/>
      <c r="DU101" s="58"/>
      <c r="DV101" s="58"/>
      <c r="DW101" s="58"/>
      <c r="DX101" s="58"/>
      <c r="DY101" s="58"/>
      <c r="DZ101" s="58"/>
      <c r="EA101" s="58"/>
      <c r="EB101" s="58"/>
      <c r="EC101" s="58"/>
      <c r="ED101" s="58"/>
      <c r="EE101" s="58"/>
      <c r="EF101" s="58"/>
      <c r="EG101" s="58"/>
      <c r="EH101" s="58"/>
      <c r="EI101" s="58"/>
      <c r="EJ101" s="58"/>
      <c r="EK101" s="58"/>
      <c r="EL101" s="58"/>
      <c r="EM101" s="58"/>
      <c r="EN101" s="58"/>
      <c r="EO101" s="58"/>
      <c r="EP101" s="58"/>
      <c r="EQ101" s="58"/>
      <c r="ER101" s="58"/>
      <c r="ES101" s="58"/>
      <c r="ET101" s="58"/>
      <c r="EU101" s="58"/>
      <c r="EV101" s="58"/>
      <c r="EW101" s="58"/>
      <c r="EX101" s="58"/>
      <c r="EY101" s="58"/>
      <c r="EZ101" s="58"/>
      <c r="FA101" s="58"/>
      <c r="FB101" s="58"/>
      <c r="FC101" s="58"/>
      <c r="FD101" s="58"/>
      <c r="FE101" s="58"/>
      <c r="FF101" s="58"/>
      <c r="FG101" s="58"/>
      <c r="FH101" s="58"/>
      <c r="FI101" s="58"/>
      <c r="FJ101" s="58"/>
      <c r="FK101" s="58"/>
      <c r="FL101" s="58"/>
      <c r="FM101" s="58"/>
      <c r="FN101" s="58"/>
      <c r="FO101" s="58"/>
      <c r="FP101" s="58"/>
      <c r="FQ101" s="58"/>
      <c r="FR101" s="58"/>
      <c r="FS101" s="58"/>
      <c r="FT101" s="58"/>
      <c r="FU101" s="58"/>
      <c r="FV101" s="58"/>
      <c r="FW101" s="58"/>
      <c r="FX101" s="58"/>
      <c r="FY101" s="58"/>
      <c r="FZ101" s="58"/>
      <c r="GA101" s="58"/>
      <c r="GB101" s="58"/>
      <c r="GC101" s="58"/>
      <c r="GD101" s="58"/>
      <c r="GE101" s="58"/>
      <c r="GF101" s="58"/>
      <c r="GG101" s="58"/>
      <c r="GH101" s="58"/>
      <c r="GI101" s="58"/>
      <c r="GJ101" s="58"/>
      <c r="GK101" s="58"/>
      <c r="GL101" s="58"/>
      <c r="GM101" s="58"/>
      <c r="GN101" s="58"/>
      <c r="GO101" s="58"/>
      <c r="GP101" s="58"/>
      <c r="GQ101" s="58"/>
      <c r="GR101" s="58"/>
      <c r="GS101" s="58"/>
      <c r="GT101" s="58"/>
      <c r="GU101" s="58"/>
      <c r="GV101" s="58"/>
      <c r="GW101" s="58"/>
      <c r="GX101" s="58"/>
      <c r="GY101" s="58"/>
      <c r="GZ101" s="58"/>
      <c r="HA101" s="58"/>
      <c r="HB101" s="58"/>
      <c r="HC101" s="58"/>
      <c r="HD101" s="58"/>
      <c r="HE101" s="58"/>
      <c r="HF101" s="58"/>
      <c r="HG101" s="58"/>
      <c r="HH101" s="58"/>
      <c r="HI101" s="58"/>
      <c r="HJ101" s="58"/>
      <c r="HK101" s="58"/>
      <c r="HL101" s="58"/>
      <c r="HM101" s="58"/>
      <c r="HN101" s="58"/>
      <c r="HO101" s="58"/>
      <c r="HP101" s="58"/>
      <c r="HQ101" s="58"/>
      <c r="HR101" s="58"/>
      <c r="HS101" s="58"/>
      <c r="HT101" s="58"/>
      <c r="HU101" s="58"/>
      <c r="HV101" s="58"/>
      <c r="HW101" s="58"/>
      <c r="HX101" s="58"/>
      <c r="HY101" s="58"/>
      <c r="HZ101" s="58"/>
      <c r="IA101" s="58"/>
      <c r="IB101" s="58"/>
      <c r="IC101" s="58"/>
      <c r="ID101" s="58"/>
      <c r="IE101" s="58"/>
      <c r="IF101" s="58"/>
      <c r="IG101" s="58"/>
      <c r="IH101" s="58"/>
      <c r="II101" s="58"/>
      <c r="IJ101" s="58"/>
      <c r="IK101" s="58"/>
      <c r="IL101" s="58"/>
      <c r="IM101" s="58"/>
      <c r="IN101" s="58"/>
      <c r="IO101" s="58"/>
      <c r="IP101" s="58"/>
      <c r="IQ101" s="58"/>
      <c r="IR101" s="58"/>
      <c r="IS101" s="58"/>
      <c r="IT101" s="58"/>
      <c r="IU101" s="58"/>
      <c r="IV101" s="58"/>
      <c r="IW101" s="58"/>
      <c r="IX101" s="58"/>
      <c r="IY101" s="58"/>
      <c r="IZ101" s="58"/>
      <c r="JA101" s="58"/>
      <c r="JB101" s="58"/>
      <c r="JC101" s="58"/>
      <c r="JD101" s="58"/>
      <c r="JE101" s="58"/>
      <c r="JF101" s="58"/>
      <c r="JG101" s="58"/>
      <c r="JH101" s="58"/>
      <c r="JI101" s="58"/>
      <c r="JJ101" s="58"/>
      <c r="JK101" s="58"/>
      <c r="JL101" s="58"/>
      <c r="JM101" s="58"/>
      <c r="JN101" s="58"/>
      <c r="JO101" s="58"/>
      <c r="JP101" s="58"/>
      <c r="JQ101" s="58"/>
      <c r="JR101" s="58"/>
      <c r="JS101" s="58"/>
      <c r="JT101" s="58"/>
      <c r="JU101" s="58"/>
      <c r="JV101" s="58"/>
      <c r="JW101" s="58"/>
      <c r="JX101" s="58"/>
      <c r="JY101" s="58"/>
      <c r="JZ101" s="58"/>
      <c r="KA101" s="58"/>
      <c r="KB101" s="58"/>
      <c r="KC101" s="58"/>
      <c r="KD101" s="58"/>
      <c r="KE101" s="58"/>
      <c r="KF101" s="58"/>
      <c r="KG101" s="58"/>
      <c r="KH101" s="58"/>
      <c r="KI101" s="58"/>
      <c r="KJ101" s="58"/>
      <c r="KK101" s="58"/>
      <c r="KL101" s="58"/>
      <c r="KM101" s="58"/>
      <c r="KN101" s="58"/>
      <c r="KO101" s="58"/>
      <c r="KP101" s="58"/>
      <c r="KQ101" s="58"/>
      <c r="KR101" s="58"/>
      <c r="KS101" s="58"/>
      <c r="KT101" s="58"/>
      <c r="KU101" s="58"/>
      <c r="KV101" s="58"/>
      <c r="KW101" s="58"/>
      <c r="KX101" s="58"/>
      <c r="KY101" s="58"/>
      <c r="KZ101" s="58"/>
      <c r="LA101" s="58"/>
      <c r="LB101" s="58"/>
      <c r="LC101" s="58"/>
      <c r="LD101" s="58"/>
      <c r="LE101" s="58"/>
      <c r="LF101" s="58"/>
      <c r="LG101" s="58"/>
      <c r="LH101" s="58"/>
      <c r="LI101" s="58"/>
      <c r="LJ101" s="58"/>
      <c r="LK101" s="58"/>
      <c r="LL101" s="58"/>
      <c r="LM101" s="58"/>
      <c r="LN101" s="58"/>
      <c r="LO101" s="58"/>
      <c r="LP101" s="58"/>
      <c r="LQ101" s="58"/>
      <c r="LR101" s="58"/>
      <c r="LS101" s="58"/>
      <c r="LT101" s="58"/>
      <c r="LU101" s="58"/>
      <c r="LV101" s="58"/>
      <c r="LW101" s="58"/>
      <c r="LX101" s="58"/>
      <c r="LY101" s="58"/>
      <c r="LZ101" s="58"/>
      <c r="MA101" s="58"/>
      <c r="MB101" s="58"/>
      <c r="MC101" s="58"/>
      <c r="MD101" s="58"/>
      <c r="ME101" s="58"/>
      <c r="MF101" s="58"/>
      <c r="MG101" s="58"/>
      <c r="MH101" s="58"/>
      <c r="MI101" s="58"/>
      <c r="MJ101" s="58"/>
      <c r="MK101" s="58"/>
      <c r="ML101" s="58"/>
      <c r="MM101" s="58"/>
      <c r="MN101" s="58"/>
      <c r="MO101" s="58"/>
      <c r="MP101" s="58"/>
      <c r="MQ101" s="58"/>
      <c r="MR101" s="58"/>
      <c r="MS101" s="58"/>
      <c r="MT101" s="58"/>
      <c r="MU101" s="58"/>
      <c r="MV101" s="58"/>
      <c r="MW101" s="58"/>
      <c r="MX101" s="58"/>
      <c r="MY101" s="58"/>
      <c r="MZ101" s="58"/>
      <c r="NA101" s="58"/>
      <c r="NB101" s="58"/>
      <c r="NC101" s="58"/>
      <c r="ND101" s="58"/>
      <c r="NE101" s="58"/>
      <c r="NF101" s="58"/>
      <c r="NG101" s="58"/>
      <c r="NH101" s="58"/>
      <c r="NI101" s="58"/>
      <c r="NJ101" s="58"/>
      <c r="NK101" s="58"/>
      <c r="NL101" s="58"/>
      <c r="NM101" s="58"/>
      <c r="NN101" s="58"/>
      <c r="NO101" s="58"/>
      <c r="NP101" s="58"/>
      <c r="NQ101" s="58"/>
      <c r="NR101" s="58"/>
      <c r="NS101" s="58"/>
      <c r="NT101" s="58"/>
      <c r="NU101" s="58"/>
      <c r="NV101" s="58"/>
      <c r="NW101" s="58"/>
      <c r="NX101" s="58"/>
      <c r="NY101" s="58"/>
      <c r="NZ101" s="58"/>
      <c r="OA101" s="58"/>
      <c r="OB101" s="58"/>
      <c r="OC101" s="58"/>
      <c r="OD101" s="58"/>
      <c r="OE101" s="58"/>
      <c r="OF101" s="58"/>
      <c r="OG101" s="58"/>
      <c r="OH101" s="58"/>
      <c r="OI101" s="58"/>
      <c r="OJ101" s="58"/>
      <c r="OK101" s="58"/>
      <c r="OL101" s="58"/>
      <c r="OM101" s="58"/>
      <c r="ON101" s="58"/>
      <c r="OO101" s="58"/>
      <c r="OP101" s="58"/>
      <c r="OQ101" s="58"/>
      <c r="OR101" s="58"/>
      <c r="OS101" s="58"/>
      <c r="OT101" s="58"/>
      <c r="OU101" s="58"/>
      <c r="OV101" s="58"/>
      <c r="OW101" s="58"/>
      <c r="OX101" s="58"/>
      <c r="OY101" s="58"/>
      <c r="OZ101" s="58"/>
      <c r="PA101" s="58"/>
      <c r="PB101" s="58"/>
      <c r="PC101" s="58"/>
      <c r="PD101" s="58"/>
      <c r="PE101" s="58"/>
      <c r="PF101" s="58"/>
      <c r="PG101" s="58"/>
      <c r="PH101" s="58"/>
      <c r="PI101" s="58"/>
      <c r="PJ101" s="58"/>
      <c r="PK101" s="58"/>
      <c r="PL101" s="58"/>
      <c r="PM101" s="58"/>
      <c r="PN101" s="58"/>
      <c r="PO101" s="58"/>
      <c r="PP101" s="58"/>
      <c r="PQ101" s="58"/>
      <c r="PR101" s="58"/>
      <c r="PS101" s="58"/>
      <c r="PT101" s="58"/>
      <c r="PU101" s="58"/>
      <c r="PV101" s="58"/>
      <c r="PW101" s="58"/>
      <c r="PX101" s="58"/>
      <c r="PY101" s="58"/>
      <c r="PZ101" s="58"/>
      <c r="QA101" s="58"/>
      <c r="QB101" s="58"/>
      <c r="QC101" s="58"/>
      <c r="QD101" s="58"/>
      <c r="QE101" s="58"/>
      <c r="QF101" s="58"/>
      <c r="QG101" s="58"/>
      <c r="QH101" s="58"/>
      <c r="QI101" s="58"/>
      <c r="QJ101" s="58"/>
      <c r="QK101" s="58"/>
      <c r="QL101" s="58"/>
      <c r="QM101" s="58"/>
      <c r="QN101" s="58"/>
      <c r="QO101" s="58"/>
      <c r="QP101" s="58"/>
      <c r="QQ101" s="58"/>
      <c r="QR101" s="58"/>
      <c r="QS101" s="58"/>
      <c r="QT101" s="58"/>
      <c r="QU101" s="58"/>
      <c r="QV101" s="58"/>
      <c r="QW101" s="58"/>
      <c r="QX101" s="58"/>
      <c r="QY101" s="58"/>
      <c r="QZ101" s="58"/>
      <c r="RA101" s="58"/>
      <c r="RB101" s="58"/>
      <c r="RC101" s="58"/>
      <c r="RD101" s="58"/>
      <c r="RE101" s="58"/>
      <c r="RF101" s="58"/>
      <c r="RG101" s="58"/>
      <c r="RH101" s="58"/>
      <c r="RI101" s="58"/>
      <c r="RJ101" s="58"/>
      <c r="RK101" s="58"/>
      <c r="RL101" s="58"/>
      <c r="RM101" s="58"/>
      <c r="RN101" s="58"/>
      <c r="RO101" s="58"/>
      <c r="RP101" s="58"/>
      <c r="RQ101" s="58"/>
      <c r="RR101" s="58"/>
      <c r="RS101" s="58"/>
      <c r="RT101" s="58"/>
      <c r="RU101" s="58"/>
      <c r="RV101" s="58"/>
      <c r="RW101" s="58"/>
      <c r="RX101" s="58"/>
      <c r="RY101" s="58"/>
      <c r="RZ101" s="58"/>
      <c r="SA101" s="58"/>
      <c r="SB101" s="58"/>
      <c r="SC101" s="58"/>
      <c r="SD101" s="58"/>
      <c r="SE101" s="58"/>
      <c r="SF101" s="58"/>
      <c r="SG101" s="58"/>
      <c r="SH101" s="58"/>
      <c r="SI101" s="58"/>
      <c r="SJ101" s="58"/>
      <c r="SK101" s="58"/>
      <c r="SL101" s="58"/>
      <c r="SM101" s="58"/>
      <c r="SN101" s="58"/>
      <c r="SO101" s="58"/>
      <c r="SP101" s="58"/>
      <c r="SQ101" s="58"/>
      <c r="SR101" s="58"/>
      <c r="SS101" s="58"/>
      <c r="ST101" s="58"/>
      <c r="SU101" s="58"/>
      <c r="SV101" s="58"/>
      <c r="SW101" s="58"/>
      <c r="SX101" s="58"/>
      <c r="SY101" s="58"/>
      <c r="SZ101" s="58"/>
      <c r="TA101" s="58"/>
      <c r="TB101" s="58"/>
      <c r="TC101" s="58"/>
      <c r="TD101" s="58"/>
      <c r="TE101" s="58"/>
      <c r="TF101" s="58"/>
      <c r="TG101" s="58"/>
      <c r="TH101" s="58"/>
      <c r="TI101" s="58"/>
      <c r="TJ101" s="58"/>
      <c r="TK101" s="58"/>
      <c r="TL101" s="58"/>
      <c r="TM101" s="58"/>
      <c r="TN101" s="58"/>
      <c r="TO101" s="58"/>
      <c r="TP101" s="58"/>
      <c r="TQ101" s="58"/>
      <c r="TR101" s="58"/>
      <c r="TS101" s="58"/>
      <c r="TT101" s="58"/>
      <c r="TU101" s="58"/>
      <c r="TV101" s="58"/>
      <c r="TW101" s="58"/>
      <c r="TX101" s="58"/>
      <c r="TY101" s="58"/>
      <c r="TZ101" s="58"/>
      <c r="UA101" s="58"/>
      <c r="UB101" s="58"/>
      <c r="UC101" s="58"/>
      <c r="UD101" s="58"/>
      <c r="UE101" s="58"/>
      <c r="UF101" s="58"/>
      <c r="UG101" s="58"/>
      <c r="UH101" s="58"/>
      <c r="UI101" s="58"/>
      <c r="UJ101" s="58"/>
      <c r="UK101" s="58"/>
      <c r="UL101" s="58"/>
      <c r="UM101" s="58"/>
      <c r="UN101" s="58"/>
      <c r="UO101" s="58"/>
      <c r="UP101" s="58"/>
      <c r="UQ101" s="58"/>
      <c r="UR101" s="58"/>
      <c r="US101" s="58"/>
      <c r="UT101" s="58"/>
      <c r="UU101" s="58"/>
      <c r="UV101" s="58"/>
      <c r="UW101" s="58"/>
      <c r="UX101" s="58"/>
      <c r="UY101" s="58"/>
      <c r="UZ101" s="58"/>
      <c r="VA101" s="58"/>
      <c r="VB101" s="58"/>
      <c r="VC101" s="58"/>
      <c r="VD101" s="58"/>
      <c r="VE101" s="58"/>
      <c r="VF101" s="58"/>
      <c r="VG101" s="58"/>
      <c r="VH101" s="58"/>
      <c r="VI101" s="58"/>
      <c r="VJ101" s="58"/>
      <c r="VK101" s="58"/>
      <c r="VL101" s="58"/>
      <c r="VM101" s="58"/>
      <c r="VN101" s="58"/>
      <c r="VO101" s="58"/>
      <c r="VP101" s="58"/>
      <c r="VQ101" s="58"/>
      <c r="VR101" s="58"/>
      <c r="VS101" s="58"/>
      <c r="VT101" s="58"/>
      <c r="VU101" s="58"/>
      <c r="VV101" s="58"/>
      <c r="VW101" s="58"/>
      <c r="VX101" s="58"/>
      <c r="VY101" s="58"/>
      <c r="VZ101" s="58"/>
      <c r="WA101" s="58"/>
      <c r="WB101" s="58"/>
      <c r="WC101" s="58"/>
      <c r="WD101" s="58"/>
      <c r="WE101" s="58"/>
      <c r="WF101" s="58"/>
      <c r="WG101" s="58"/>
      <c r="WH101" s="58"/>
      <c r="WI101" s="58"/>
      <c r="WJ101" s="58"/>
      <c r="WK101" s="58"/>
      <c r="WL101" s="58"/>
      <c r="WM101" s="58"/>
      <c r="WN101" s="58"/>
      <c r="WO101" s="58"/>
      <c r="WP101" s="58"/>
      <c r="WQ101" s="58"/>
      <c r="WR101" s="58"/>
      <c r="WS101" s="58"/>
      <c r="WT101" s="58"/>
      <c r="WU101" s="58"/>
      <c r="WV101" s="58"/>
      <c r="WW101" s="58"/>
      <c r="WX101" s="58"/>
      <c r="WY101" s="58"/>
      <c r="WZ101" s="58"/>
      <c r="XA101" s="58"/>
      <c r="XB101" s="58"/>
      <c r="XC101" s="58"/>
      <c r="XD101" s="58"/>
      <c r="XE101" s="58"/>
      <c r="XF101" s="58"/>
      <c r="XG101" s="58"/>
      <c r="XH101" s="58"/>
      <c r="XI101" s="58"/>
      <c r="XJ101" s="58"/>
      <c r="XK101" s="58"/>
      <c r="XL101" s="58"/>
      <c r="XM101" s="58"/>
      <c r="XN101" s="58"/>
      <c r="XO101" s="58"/>
      <c r="XP101" s="58"/>
      <c r="XQ101" s="58"/>
      <c r="XR101" s="58"/>
      <c r="XS101" s="58"/>
      <c r="XT101" s="58"/>
      <c r="XU101" s="58"/>
      <c r="XV101" s="58"/>
      <c r="XW101" s="58"/>
      <c r="XX101" s="58"/>
      <c r="XY101" s="58"/>
      <c r="XZ101" s="58"/>
      <c r="YA101" s="58"/>
      <c r="YB101" s="58"/>
      <c r="YC101" s="58"/>
      <c r="YD101" s="58"/>
      <c r="YE101" s="58"/>
      <c r="YF101" s="58"/>
      <c r="YG101" s="58"/>
      <c r="YH101" s="58"/>
      <c r="YI101" s="58"/>
      <c r="YJ101" s="58"/>
      <c r="YK101" s="58"/>
      <c r="YL101" s="58"/>
      <c r="YM101" s="58"/>
      <c r="YN101" s="58"/>
      <c r="YO101" s="58"/>
      <c r="YP101" s="58"/>
      <c r="YQ101" s="58"/>
      <c r="YR101" s="58"/>
      <c r="YS101" s="58"/>
      <c r="YT101" s="58"/>
      <c r="YU101" s="58"/>
      <c r="YV101" s="58"/>
      <c r="YW101" s="58"/>
      <c r="YX101" s="58"/>
      <c r="YY101" s="58"/>
      <c r="YZ101" s="58"/>
      <c r="ZA101" s="58"/>
      <c r="ZB101" s="58"/>
      <c r="ZC101" s="58"/>
      <c r="ZD101" s="58"/>
      <c r="ZE101" s="58"/>
      <c r="ZF101" s="58"/>
      <c r="ZG101" s="58"/>
      <c r="ZH101" s="58"/>
      <c r="ZI101" s="58"/>
      <c r="ZJ101" s="58"/>
      <c r="ZK101" s="58"/>
      <c r="ZL101" s="58"/>
      <c r="ZM101" s="58"/>
      <c r="ZN101" s="58"/>
      <c r="ZO101" s="58"/>
      <c r="ZP101" s="58"/>
      <c r="ZQ101" s="58"/>
      <c r="ZR101" s="58"/>
      <c r="ZS101" s="58"/>
      <c r="ZT101" s="58"/>
      <c r="ZU101" s="58"/>
      <c r="ZV101" s="58"/>
      <c r="ZW101" s="58"/>
      <c r="ZX101" s="58"/>
      <c r="ZY101" s="58"/>
      <c r="ZZ101" s="58"/>
      <c r="AAA101" s="58"/>
      <c r="AAB101" s="58"/>
      <c r="AAC101" s="58"/>
      <c r="AAD101" s="58"/>
      <c r="AAE101" s="58"/>
      <c r="AAF101" s="58"/>
      <c r="AAG101" s="58"/>
      <c r="AAH101" s="58"/>
      <c r="AAI101" s="58"/>
      <c r="AAJ101" s="58"/>
      <c r="AAK101" s="58"/>
      <c r="AAL101" s="58"/>
      <c r="AAM101" s="58"/>
      <c r="AAN101" s="58"/>
      <c r="AAO101" s="58"/>
      <c r="AAP101" s="58"/>
      <c r="AAQ101" s="58"/>
      <c r="AAR101" s="58"/>
      <c r="AAS101" s="58"/>
      <c r="AAT101" s="58"/>
      <c r="AAU101" s="58"/>
      <c r="AAV101" s="58"/>
      <c r="AAW101" s="58"/>
      <c r="AAX101" s="58"/>
      <c r="AAY101" s="58"/>
      <c r="AAZ101" s="58"/>
      <c r="ABA101" s="58"/>
      <c r="ABB101" s="58"/>
      <c r="ABC101" s="58"/>
      <c r="ABD101" s="58"/>
      <c r="ABE101" s="58"/>
      <c r="ABF101" s="58"/>
      <c r="ABG101" s="58"/>
      <c r="ABH101" s="58"/>
      <c r="ABI101" s="58"/>
      <c r="ABJ101" s="58"/>
      <c r="ABK101" s="58"/>
      <c r="ABL101" s="58"/>
      <c r="ABM101" s="58"/>
      <c r="ABN101" s="58"/>
      <c r="ABO101" s="58"/>
      <c r="ABP101" s="58"/>
      <c r="ABQ101" s="58"/>
      <c r="ABR101" s="58"/>
      <c r="ABS101" s="58"/>
      <c r="ABT101" s="58"/>
      <c r="ABU101" s="58"/>
      <c r="ABV101" s="58"/>
      <c r="ABW101" s="58"/>
      <c r="ABX101" s="58"/>
      <c r="ABY101" s="58"/>
      <c r="ABZ101" s="58"/>
      <c r="ACA101" s="58"/>
      <c r="ACB101" s="58"/>
      <c r="ACC101" s="58"/>
      <c r="ACD101" s="58"/>
      <c r="ACE101" s="58"/>
      <c r="ACF101" s="58"/>
      <c r="ACG101" s="58"/>
      <c r="ACH101" s="58"/>
      <c r="ACI101" s="58"/>
      <c r="ACJ101" s="58"/>
      <c r="ACK101" s="58"/>
      <c r="ACL101" s="58"/>
      <c r="ACM101" s="58"/>
      <c r="ACN101" s="58"/>
      <c r="ACO101" s="58"/>
      <c r="ACP101" s="58"/>
      <c r="ACQ101" s="58"/>
      <c r="ACR101" s="58"/>
      <c r="ACS101" s="58"/>
      <c r="ACT101" s="58"/>
      <c r="ACU101" s="58"/>
      <c r="ACV101" s="58"/>
      <c r="ACW101" s="58"/>
      <c r="ACX101" s="58"/>
      <c r="ACY101" s="58"/>
      <c r="ACZ101" s="58"/>
      <c r="ADA101" s="58"/>
      <c r="ADB101" s="58"/>
      <c r="ADC101" s="58"/>
      <c r="ADD101" s="58"/>
      <c r="ADE101" s="58"/>
      <c r="ADF101" s="58"/>
      <c r="ADG101" s="58"/>
      <c r="ADH101" s="58"/>
      <c r="ADI101" s="58"/>
      <c r="ADJ101" s="58"/>
      <c r="ADK101" s="58"/>
      <c r="ADL101" s="58"/>
      <c r="ADM101" s="58"/>
      <c r="ADN101" s="58"/>
      <c r="ADO101" s="58"/>
      <c r="ADP101" s="58"/>
      <c r="ADQ101" s="58"/>
      <c r="ADR101" s="58"/>
      <c r="ADS101" s="58"/>
      <c r="ADT101" s="58"/>
      <c r="ADU101" s="58"/>
      <c r="ADV101" s="58"/>
      <c r="ADW101" s="58"/>
      <c r="ADX101" s="58"/>
      <c r="ADY101" s="58"/>
      <c r="ADZ101" s="58"/>
      <c r="AEA101" s="58"/>
      <c r="AEB101" s="58"/>
      <c r="AEC101" s="58"/>
      <c r="AED101" s="58"/>
      <c r="AEE101" s="58"/>
      <c r="AEF101" s="58"/>
      <c r="AEG101" s="58"/>
      <c r="AEH101" s="58"/>
      <c r="AEI101" s="58"/>
      <c r="AEJ101" s="58"/>
      <c r="AEK101" s="58"/>
      <c r="AEL101" s="58"/>
      <c r="AEM101" s="58"/>
      <c r="AEN101" s="58"/>
      <c r="AEO101" s="58"/>
      <c r="AEP101" s="58"/>
      <c r="AEQ101" s="58"/>
      <c r="AER101" s="58"/>
      <c r="AES101" s="58"/>
      <c r="AET101" s="58"/>
      <c r="AEU101" s="58"/>
      <c r="AEV101" s="58"/>
      <c r="AEW101" s="58"/>
      <c r="AEX101" s="58"/>
      <c r="AEY101" s="58"/>
      <c r="AEZ101" s="58"/>
      <c r="AFA101" s="58"/>
      <c r="AFB101" s="58"/>
      <c r="AFC101" s="58"/>
      <c r="AFD101" s="58"/>
      <c r="AFE101" s="58"/>
      <c r="AFF101" s="58"/>
      <c r="AFG101" s="58"/>
      <c r="AFH101" s="58"/>
      <c r="AFI101" s="58"/>
      <c r="AFJ101" s="58"/>
      <c r="AFK101" s="58"/>
      <c r="AFL101" s="58"/>
      <c r="AFM101" s="58"/>
      <c r="AFN101" s="58"/>
      <c r="AFO101" s="58"/>
      <c r="AFP101" s="58"/>
      <c r="AFQ101" s="58"/>
      <c r="AFR101" s="58"/>
      <c r="AFS101" s="58"/>
      <c r="AFT101" s="58"/>
      <c r="AFU101" s="58"/>
      <c r="AFV101" s="58"/>
      <c r="AFW101" s="58"/>
      <c r="AFX101" s="58"/>
      <c r="AFY101" s="58"/>
      <c r="AFZ101" s="58"/>
      <c r="AGA101" s="58"/>
      <c r="AGB101" s="58"/>
      <c r="AGC101" s="58"/>
      <c r="AGD101" s="58"/>
      <c r="AGE101" s="58"/>
      <c r="AGF101" s="58"/>
      <c r="AGG101" s="58"/>
      <c r="AGH101" s="58"/>
      <c r="AGI101" s="58"/>
      <c r="AGJ101" s="58"/>
      <c r="AGK101" s="58"/>
      <c r="AGL101" s="58"/>
      <c r="AGM101" s="58"/>
      <c r="AGN101" s="58"/>
      <c r="AGO101" s="58"/>
      <c r="AGP101" s="58"/>
      <c r="AGQ101" s="58"/>
      <c r="AGR101" s="58"/>
      <c r="AGS101" s="58"/>
      <c r="AGT101" s="58"/>
      <c r="AGU101" s="58"/>
      <c r="AGV101" s="58"/>
      <c r="AGW101" s="58"/>
      <c r="AGX101" s="58"/>
      <c r="AGY101" s="58"/>
      <c r="AGZ101" s="58"/>
      <c r="AHA101" s="58"/>
      <c r="AHB101" s="58"/>
      <c r="AHC101" s="58"/>
      <c r="AHD101" s="58"/>
      <c r="AHE101" s="58"/>
      <c r="AHF101" s="58"/>
      <c r="AHG101" s="58"/>
      <c r="AHH101" s="58"/>
      <c r="AHI101" s="58"/>
      <c r="AHJ101" s="58"/>
      <c r="AHK101" s="58"/>
      <c r="AHL101" s="58"/>
      <c r="AHM101" s="58"/>
      <c r="AHN101" s="58"/>
      <c r="AHO101" s="58"/>
      <c r="AHP101" s="58"/>
      <c r="AHQ101" s="58"/>
      <c r="AHR101" s="58"/>
      <c r="AHS101" s="58"/>
      <c r="AHT101" s="58"/>
      <c r="AHU101" s="58"/>
      <c r="AHV101" s="58"/>
      <c r="AHW101" s="58"/>
      <c r="AHX101" s="58"/>
      <c r="AHY101" s="58"/>
      <c r="AHZ101" s="58"/>
      <c r="AIA101" s="58"/>
      <c r="AIB101" s="58"/>
      <c r="AIC101" s="58"/>
      <c r="AID101" s="58"/>
      <c r="AIE101" s="58"/>
      <c r="AIF101" s="58"/>
      <c r="AIG101" s="58"/>
      <c r="AIH101" s="58"/>
      <c r="AII101" s="58"/>
      <c r="AIJ101" s="58"/>
      <c r="AIK101" s="58"/>
      <c r="AIL101" s="58"/>
      <c r="AIM101" s="58"/>
      <c r="AIN101" s="58"/>
      <c r="AIO101" s="58"/>
      <c r="AIP101" s="58"/>
      <c r="AIQ101" s="58"/>
      <c r="AIR101" s="58"/>
      <c r="AIS101" s="58"/>
      <c r="AIT101" s="58"/>
      <c r="AIU101" s="58"/>
      <c r="AIV101" s="58"/>
      <c r="AIW101" s="58"/>
      <c r="AIX101" s="58"/>
      <c r="AIY101" s="58"/>
      <c r="AIZ101" s="58"/>
      <c r="AJA101" s="58"/>
      <c r="AJB101" s="58"/>
      <c r="AJC101" s="58"/>
      <c r="AJD101" s="58"/>
      <c r="AJE101" s="58"/>
      <c r="AJF101" s="58"/>
      <c r="AJG101" s="58"/>
      <c r="AJH101" s="58"/>
      <c r="AJI101" s="58"/>
      <c r="AJJ101" s="58"/>
      <c r="AJK101" s="58"/>
      <c r="AJL101" s="58"/>
      <c r="AJM101" s="58"/>
      <c r="AJN101" s="58"/>
      <c r="AJO101" s="58"/>
      <c r="AJP101" s="58"/>
      <c r="AJQ101" s="58"/>
      <c r="AJR101" s="58"/>
      <c r="AJS101" s="58"/>
      <c r="AJT101" s="58"/>
      <c r="AJU101" s="58"/>
      <c r="AJV101" s="58"/>
      <c r="AJW101" s="58"/>
      <c r="AJX101" s="58"/>
      <c r="AJY101" s="58"/>
      <c r="AJZ101" s="58"/>
      <c r="AKA101" s="58"/>
      <c r="AKB101" s="58"/>
      <c r="AKC101" s="58"/>
      <c r="AKD101" s="58"/>
      <c r="AKE101" s="58"/>
      <c r="AKF101" s="58"/>
      <c r="AKG101" s="58"/>
      <c r="AKH101" s="58"/>
      <c r="AKI101" s="58"/>
      <c r="AKJ101" s="58"/>
      <c r="AKK101" s="58"/>
      <c r="AKL101" s="58"/>
      <c r="AKM101" s="58"/>
      <c r="AKN101" s="58"/>
      <c r="AKO101" s="58"/>
      <c r="AKP101" s="58"/>
      <c r="AKQ101" s="58"/>
      <c r="AKR101" s="58"/>
      <c r="AKS101" s="58"/>
      <c r="AKT101" s="58"/>
      <c r="AKU101" s="58"/>
      <c r="AKV101" s="58"/>
      <c r="AKW101" s="58"/>
      <c r="AKX101" s="58"/>
      <c r="AKY101" s="58"/>
      <c r="AKZ101" s="58"/>
      <c r="ALA101" s="58"/>
      <c r="ALB101" s="58"/>
      <c r="ALC101" s="58"/>
      <c r="ALD101" s="58"/>
      <c r="ALE101" s="58"/>
      <c r="ALF101" s="58"/>
      <c r="ALG101" s="58"/>
      <c r="ALH101" s="58"/>
      <c r="ALI101" s="58"/>
      <c r="ALJ101" s="58"/>
      <c r="ALK101" s="58"/>
      <c r="ALL101" s="58"/>
      <c r="ALM101" s="58"/>
      <c r="ALN101" s="58"/>
      <c r="ALO101" s="58"/>
      <c r="ALP101" s="58"/>
      <c r="ALQ101" s="58"/>
      <c r="ALR101" s="58"/>
      <c r="ALS101" s="58"/>
      <c r="ALT101" s="58"/>
      <c r="ALU101" s="58"/>
      <c r="ALV101" s="58"/>
      <c r="ALW101" s="58"/>
      <c r="ALX101" s="58"/>
      <c r="ALY101" s="58"/>
      <c r="ALZ101" s="58"/>
      <c r="AMA101" s="58"/>
      <c r="AMB101" s="58"/>
      <c r="AMC101" s="58"/>
      <c r="AMD101" s="58"/>
      <c r="AME101" s="58"/>
      <c r="AMF101" s="58"/>
      <c r="AMG101" s="58"/>
      <c r="AMH101" s="58"/>
      <c r="AMI101" s="58"/>
      <c r="AMJ101" s="58"/>
    </row>
    <row r="102" spans="1:1024" s="81" customFormat="1" ht="20.100000000000001" customHeight="1" x14ac:dyDescent="0.2">
      <c r="A102" s="666" t="s">
        <v>168</v>
      </c>
      <c r="B102" s="666"/>
      <c r="C102" s="666"/>
      <c r="D102" s="666"/>
      <c r="E102" s="407"/>
      <c r="F102" s="407"/>
      <c r="G102" s="407"/>
      <c r="H102" s="407"/>
      <c r="I102" s="407"/>
      <c r="J102" s="80"/>
      <c r="K102" s="80"/>
      <c r="L102" s="80"/>
      <c r="M102" s="80"/>
      <c r="N102" s="80"/>
      <c r="O102" s="80"/>
      <c r="P102" s="80"/>
      <c r="Q102" s="80"/>
      <c r="R102" s="78"/>
      <c r="S102" s="78"/>
      <c r="T102" s="88"/>
      <c r="U102" s="89"/>
      <c r="V102" s="80"/>
      <c r="W102" s="80"/>
      <c r="X102" s="80"/>
    </row>
    <row r="103" spans="1:1024" s="58" customFormat="1" x14ac:dyDescent="0.2">
      <c r="I103" s="82"/>
      <c r="J103" s="82"/>
      <c r="K103" s="82"/>
      <c r="L103" s="82"/>
      <c r="M103" s="82"/>
      <c r="N103" s="82"/>
      <c r="O103" s="82"/>
      <c r="P103" s="82"/>
      <c r="Q103" s="83"/>
    </row>
    <row r="104" spans="1:1024" x14ac:dyDescent="0.2">
      <c r="B104" s="238"/>
      <c r="C104" s="238"/>
      <c r="D104" s="238"/>
      <c r="E104" s="238"/>
      <c r="F104" s="238"/>
      <c r="G104" s="238"/>
      <c r="H104" s="238"/>
      <c r="I104" s="238"/>
      <c r="S104" s="78"/>
      <c r="T104" s="239"/>
      <c r="U104" s="240"/>
    </row>
    <row r="105" spans="1:1024" x14ac:dyDescent="0.2">
      <c r="B105" s="238"/>
      <c r="C105" s="238"/>
      <c r="D105" s="238"/>
      <c r="E105" s="238"/>
      <c r="F105" s="238"/>
      <c r="G105" s="238"/>
      <c r="H105" s="238"/>
      <c r="I105" s="238"/>
    </row>
    <row r="106" spans="1:1024" x14ac:dyDescent="0.2">
      <c r="B106" s="238"/>
      <c r="C106" s="238"/>
      <c r="D106" s="238"/>
      <c r="E106" s="238"/>
      <c r="F106" s="238"/>
      <c r="G106" s="238"/>
      <c r="H106" s="238"/>
      <c r="I106" s="238"/>
      <c r="T106" s="239"/>
      <c r="U106" s="239"/>
    </row>
    <row r="114" spans="1:16" s="226" customFormat="1" x14ac:dyDescent="0.2">
      <c r="A114" s="227"/>
      <c r="B114" s="227"/>
      <c r="C114" s="227"/>
      <c r="D114" s="227"/>
      <c r="E114" s="227"/>
      <c r="F114" s="227"/>
      <c r="G114" s="227"/>
      <c r="H114" s="227"/>
      <c r="I114" s="227"/>
      <c r="J114" s="241"/>
      <c r="K114" s="241"/>
      <c r="L114" s="241"/>
      <c r="M114" s="241"/>
      <c r="N114" s="241"/>
      <c r="O114" s="241"/>
      <c r="P114" s="241"/>
    </row>
    <row r="119" spans="1:16" s="226" customFormat="1" x14ac:dyDescent="0.2">
      <c r="A119" s="227"/>
      <c r="B119" s="227"/>
      <c r="C119" s="227"/>
      <c r="D119" s="227"/>
      <c r="E119" s="227"/>
      <c r="F119" s="227"/>
      <c r="G119" s="227"/>
      <c r="H119" s="242"/>
      <c r="I119" s="242"/>
    </row>
    <row r="121" spans="1:16" s="226" customFormat="1" x14ac:dyDescent="0.2">
      <c r="A121" s="227"/>
      <c r="B121" s="243"/>
      <c r="C121" s="242"/>
      <c r="D121" s="242"/>
      <c r="E121" s="242"/>
      <c r="F121" s="242"/>
      <c r="G121" s="242"/>
      <c r="H121" s="227"/>
      <c r="I121" s="227"/>
    </row>
  </sheetData>
  <sheetProtection algorithmName="SHA-512" hashValue="zuYoSlcslucX5VLAskhOj+X8ia+axcsybtX7OATa/il6Nt6RhQUXIFNsEuSjH6jySjgLyQDTpYe/xjwuIChd6Q==" saltValue="6NcRf/cayuXv0ybbnR0RPg==" spinCount="100000" sheet="1" objects="1" scenarios="1" selectLockedCells="1"/>
  <mergeCells count="94">
    <mergeCell ref="B43:B44"/>
    <mergeCell ref="C43:C44"/>
    <mergeCell ref="G43:G44"/>
    <mergeCell ref="G36:G37"/>
    <mergeCell ref="I36:I37"/>
    <mergeCell ref="D36:D37"/>
    <mergeCell ref="D50:D51"/>
    <mergeCell ref="G50:G51"/>
    <mergeCell ref="I50:I51"/>
    <mergeCell ref="D43:D44"/>
    <mergeCell ref="I43:I44"/>
    <mergeCell ref="I21:I22"/>
    <mergeCell ref="D21:D22"/>
    <mergeCell ref="D14:E14"/>
    <mergeCell ref="D15:E15"/>
    <mergeCell ref="D16:E16"/>
    <mergeCell ref="D17:E17"/>
    <mergeCell ref="A20:I20"/>
    <mergeCell ref="A21:A22"/>
    <mergeCell ref="B21:B22"/>
    <mergeCell ref="C21:C22"/>
    <mergeCell ref="G21:G22"/>
    <mergeCell ref="A12:I12"/>
    <mergeCell ref="A1:I1"/>
    <mergeCell ref="A2:I2"/>
    <mergeCell ref="A3:I3"/>
    <mergeCell ref="A9:I9"/>
    <mergeCell ref="A10:I10"/>
    <mergeCell ref="A4:I4"/>
    <mergeCell ref="E84:E87"/>
    <mergeCell ref="F84:F87"/>
    <mergeCell ref="J76:Q76"/>
    <mergeCell ref="A83:I83"/>
    <mergeCell ref="J83:Q83"/>
    <mergeCell ref="A77:A78"/>
    <mergeCell ref="B77:B78"/>
    <mergeCell ref="C77:C78"/>
    <mergeCell ref="D77:D78"/>
    <mergeCell ref="E77:E78"/>
    <mergeCell ref="C50:C51"/>
    <mergeCell ref="A102:D102"/>
    <mergeCell ref="A75:I75"/>
    <mergeCell ref="A76:E76"/>
    <mergeCell ref="G76:I76"/>
    <mergeCell ref="C84:C87"/>
    <mergeCell ref="A97:I97"/>
    <mergeCell ref="A98:I98"/>
    <mergeCell ref="A99:I99"/>
    <mergeCell ref="A100:I100"/>
    <mergeCell ref="A101:I101"/>
    <mergeCell ref="A94:I94"/>
    <mergeCell ref="A96:D96"/>
    <mergeCell ref="A84:B87"/>
    <mergeCell ref="I84:I87"/>
    <mergeCell ref="H84:H87"/>
    <mergeCell ref="A33:I33"/>
    <mergeCell ref="A71:I71"/>
    <mergeCell ref="C59:C60"/>
    <mergeCell ref="G59:G60"/>
    <mergeCell ref="I59:I60"/>
    <mergeCell ref="D59:D60"/>
    <mergeCell ref="A42:I42"/>
    <mergeCell ref="A43:A44"/>
    <mergeCell ref="A36:A37"/>
    <mergeCell ref="B36:B37"/>
    <mergeCell ref="C36:C37"/>
    <mergeCell ref="A35:I35"/>
    <mergeCell ref="A55:I55"/>
    <mergeCell ref="A49:I49"/>
    <mergeCell ref="A50:A51"/>
    <mergeCell ref="B50:B51"/>
    <mergeCell ref="A27:I27"/>
    <mergeCell ref="A28:A29"/>
    <mergeCell ref="B28:B29"/>
    <mergeCell ref="C28:C29"/>
    <mergeCell ref="D28:D29"/>
    <mergeCell ref="G28:G29"/>
    <mergeCell ref="I28:I29"/>
    <mergeCell ref="A72:I72"/>
    <mergeCell ref="A95:I95"/>
    <mergeCell ref="A56:I56"/>
    <mergeCell ref="A65:I65"/>
    <mergeCell ref="A66:A67"/>
    <mergeCell ref="B66:B67"/>
    <mergeCell ref="C66:C67"/>
    <mergeCell ref="D66:D67"/>
    <mergeCell ref="G66:G67"/>
    <mergeCell ref="I66:I67"/>
    <mergeCell ref="A58:I58"/>
    <mergeCell ref="A59:A60"/>
    <mergeCell ref="B59:B60"/>
    <mergeCell ref="A93:I93"/>
    <mergeCell ref="G84:G87"/>
    <mergeCell ref="D84:D87"/>
  </mergeCells>
  <dataValidations disablePrompts="1" count="1">
    <dataValidation allowBlank="1" showInputMessage="1" showErrorMessage="1" errorTitle="Pare !!!" error="Pare !!!" sqref="U106"/>
  </dataValidations>
  <printOptions horizontalCentered="1"/>
  <pageMargins left="0.31496062992125984" right="0.27559055118110237" top="0.70866141732283472" bottom="0.59055118110236227" header="0.19685039370078741" footer="0.19685039370078741"/>
  <pageSetup paperSize="9" scale="59" fitToHeight="3" orientation="portrait" r:id="rId1"/>
  <headerFooter>
    <oddHeader>&amp;C&amp;G&amp;R&amp;8&amp;P</oddHeader>
    <oddFooter>&amp;L&amp;G
        &amp;"Arial,Negrito"&amp;8&amp;K00-030SACCON/CPC/SECAD&amp;R&amp;A
Página &amp;P/&amp;N</oddFooter>
  </headerFooter>
  <rowBreaks count="1" manualBreakCount="1">
    <brk id="48" max="8"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7</vt:i4>
      </vt:variant>
    </vt:vector>
  </HeadingPairs>
  <TitlesOfParts>
    <vt:vector size="14" baseType="lpstr">
      <vt:lpstr>DADOS CADASTRAIS e RESUMO</vt:lpstr>
      <vt:lpstr>L1</vt:lpstr>
      <vt:lpstr>ENCARGOS e PROVISOES</vt:lpstr>
      <vt:lpstr>MOD ENC PRORR CTRAB INDETERM</vt:lpstr>
      <vt:lpstr>CITL</vt:lpstr>
      <vt:lpstr>LAUDO</vt:lpstr>
      <vt:lpstr>HORA SUPLEMENTAR</vt:lpstr>
      <vt:lpstr>CITL!Area_de_impressao</vt:lpstr>
      <vt:lpstr>'DADOS CADASTRAIS e RESUMO'!Area_de_impressao</vt:lpstr>
      <vt:lpstr>'ENCARGOS e PROVISOES'!Area_de_impressao</vt:lpstr>
      <vt:lpstr>'HORA SUPLEMENTAR'!Area_de_impressao</vt:lpstr>
      <vt:lpstr>'L1'!Area_de_impressao</vt:lpstr>
      <vt:lpstr>LAUDO!Area_de_impressao</vt:lpstr>
      <vt:lpstr>'MOD ENC PRORR CTRAB INDETERM'!Area_de_impressao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dc:creator>
  <cp:lastModifiedBy>Eduardo</cp:lastModifiedBy>
  <cp:lastPrinted>2024-05-14T20:49:31Z</cp:lastPrinted>
  <dcterms:created xsi:type="dcterms:W3CDTF">2002-06-10T15:51:10Z</dcterms:created>
  <dcterms:modified xsi:type="dcterms:W3CDTF">2024-05-14T20:50:43Z</dcterms:modified>
</cp:coreProperties>
</file>